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лексей управление\Доклад эфф-ть ОМС\2021\"/>
    </mc:Choice>
  </mc:AlternateContent>
  <bookViews>
    <workbookView xWindow="0" yWindow="4875" windowWidth="15300" windowHeight="4080" activeTab="1"/>
  </bookViews>
  <sheets>
    <sheet name="Лист1" sheetId="3" r:id="rId1"/>
    <sheet name="Листы2-10" sheetId="17" r:id="rId2"/>
    <sheet name="Лист11" sheetId="18" r:id="rId3"/>
  </sheets>
  <definedNames>
    <definedName name="_xlnm.Print_Titles" localSheetId="2">Лист11!$8:$9</definedName>
    <definedName name="_xlnm.Print_Titles" localSheetId="1">'Листы2-10'!$8:$9</definedName>
    <definedName name="_xlnm.Print_Area" localSheetId="1">'Листы2-10'!$A$1:$DS$301</definedName>
  </definedNames>
  <calcPr calcId="152511"/>
</workbook>
</file>

<file path=xl/calcChain.xml><?xml version="1.0" encoding="utf-8"?>
<calcChain xmlns="http://schemas.openxmlformats.org/spreadsheetml/2006/main">
  <c r="BP57" i="17" l="1"/>
  <c r="BP55" i="17"/>
  <c r="CA47" i="17"/>
  <c r="CA55" i="17" l="1"/>
  <c r="CL47" i="17"/>
  <c r="CA57" i="17"/>
  <c r="CL134" i="17"/>
  <c r="BP120" i="17"/>
  <c r="BE120" i="17"/>
  <c r="BP119" i="17"/>
  <c r="BE119" i="17"/>
  <c r="CW47" i="17" l="1"/>
  <c r="CA120" i="17"/>
  <c r="CW134" i="17"/>
  <c r="CA119" i="17"/>
  <c r="CL57" i="17"/>
  <c r="CL55" i="17"/>
  <c r="BP205" i="17"/>
  <c r="CA276" i="17"/>
  <c r="CL276" i="17"/>
  <c r="CW276" i="17"/>
  <c r="BP276" i="17"/>
  <c r="BE276" i="17"/>
  <c r="CW275" i="17"/>
  <c r="CL275" i="17"/>
  <c r="CA275" i="17"/>
  <c r="BP275" i="17"/>
  <c r="BE275" i="17"/>
  <c r="CW272" i="17"/>
  <c r="CL272" i="17"/>
  <c r="CA272" i="17"/>
  <c r="BP272" i="17"/>
  <c r="BE272" i="17"/>
  <c r="CW268" i="17"/>
  <c r="CL268" i="17"/>
  <c r="CA268" i="17"/>
  <c r="CW265" i="17"/>
  <c r="CL265" i="17"/>
  <c r="CA265" i="17"/>
  <c r="BP268" i="17"/>
  <c r="BE268" i="17"/>
  <c r="BP265" i="17"/>
  <c r="BE265" i="17"/>
  <c r="BP260" i="17"/>
  <c r="BE260" i="17"/>
  <c r="BE250" i="17"/>
  <c r="BP250" i="17"/>
  <c r="BP253" i="17"/>
  <c r="CA164" i="17"/>
  <c r="CL164" i="17" l="1"/>
  <c r="CA260" i="17"/>
  <c r="CW55" i="17"/>
  <c r="CL119" i="17"/>
  <c r="CL120" i="17"/>
  <c r="CA250" i="17"/>
  <c r="CA253" i="17"/>
  <c r="CW57" i="17"/>
  <c r="CW198" i="17"/>
  <c r="CL198" i="17"/>
  <c r="CA198" i="17"/>
  <c r="CW194" i="17"/>
  <c r="CL194" i="17"/>
  <c r="CA194" i="17"/>
  <c r="BP198" i="17"/>
  <c r="BP194" i="17"/>
  <c r="BP150" i="17"/>
  <c r="BP147" i="17"/>
  <c r="CW105" i="17"/>
  <c r="CL105" i="17"/>
  <c r="CA105" i="17"/>
  <c r="BP105" i="17"/>
  <c r="CL250" i="17" l="1"/>
  <c r="CW119" i="17"/>
  <c r="CL260" i="17"/>
  <c r="CL253" i="17"/>
  <c r="CW120" i="17"/>
  <c r="CW164" i="17"/>
  <c r="BP23" i="17"/>
  <c r="BP30" i="17"/>
  <c r="CW253" i="17" l="1"/>
  <c r="CA30" i="17"/>
  <c r="CA23" i="17"/>
  <c r="CW260" i="17"/>
  <c r="CW250" i="17"/>
  <c r="CW229" i="17"/>
  <c r="CL229" i="17"/>
  <c r="CA229" i="17"/>
  <c r="BP229" i="17"/>
  <c r="CL30" i="17" l="1"/>
  <c r="CL23" i="17"/>
  <c r="BP11" i="17"/>
  <c r="BE11" i="17"/>
  <c r="CA145" i="17"/>
  <c r="CA142" i="17" l="1"/>
  <c r="CW23" i="17"/>
  <c r="CW30" i="17"/>
  <c r="CA11" i="17"/>
  <c r="CL145" i="17"/>
  <c r="BP244" i="17"/>
  <c r="CA244" i="17" l="1"/>
  <c r="CW145" i="17"/>
  <c r="CL11" i="17"/>
  <c r="CL142" i="17"/>
  <c r="BE253" i="17"/>
  <c r="BE244" i="17"/>
  <c r="BE218" i="17"/>
  <c r="BP218" i="17"/>
  <c r="CA218" i="17"/>
  <c r="CL218" i="17"/>
  <c r="CW218" i="17"/>
  <c r="AT218" i="17"/>
  <c r="BE205" i="17"/>
  <c r="BE198" i="17"/>
  <c r="AT198" i="17"/>
  <c r="BE194" i="17"/>
  <c r="AT194" i="17"/>
  <c r="BE147" i="17"/>
  <c r="AT147" i="17"/>
  <c r="BE109" i="17"/>
  <c r="AT109" i="17"/>
  <c r="BE105" i="17"/>
  <c r="AT105" i="17"/>
  <c r="BE57" i="17"/>
  <c r="AT57" i="17"/>
  <c r="BE55" i="17"/>
  <c r="AT55" i="17"/>
  <c r="BE30" i="17"/>
  <c r="AT30" i="17"/>
  <c r="CW142" i="17" l="1"/>
  <c r="CW11" i="17"/>
</calcChain>
</file>

<file path=xl/sharedStrings.xml><?xml version="1.0" encoding="utf-8"?>
<sst xmlns="http://schemas.openxmlformats.org/spreadsheetml/2006/main" count="579" uniqueCount="371">
  <si>
    <t>Расходы бюджета муниципального</t>
  </si>
  <si>
    <t>образования на содержание работников</t>
  </si>
  <si>
    <t>органов местного самоуправления</t>
  </si>
  <si>
    <t>в расчете на одного жителя муниципаль-</t>
  </si>
  <si>
    <t>ного образования</t>
  </si>
  <si>
    <t>территориального планирования</t>
  </si>
  <si>
    <t>муниципального района)</t>
  </si>
  <si>
    <t>Удовлетворенность населения деятель-</t>
  </si>
  <si>
    <t>ностью органов местного самоуправления</t>
  </si>
  <si>
    <t>Энергосбережение и повышение энергетической эффективности</t>
  </si>
  <si>
    <t>39.</t>
  </si>
  <si>
    <t>электрическая энергия</t>
  </si>
  <si>
    <t>кВт/ч на
1 прожи-
вающего</t>
  </si>
  <si>
    <t>тепловая энергия</t>
  </si>
  <si>
    <t>Гкал на
1 кв. метр
общей
площади</t>
  </si>
  <si>
    <t>Удельная величина потребления энерге-</t>
  </si>
  <si>
    <t>тических ресурсов в многоквартирных</t>
  </si>
  <si>
    <t>домах:</t>
  </si>
  <si>
    <t>горячая вода</t>
  </si>
  <si>
    <t>куб. метров
на 1 прожи-
вающего</t>
  </si>
  <si>
    <t>холодная вода</t>
  </si>
  <si>
    <t>природный газ</t>
  </si>
  <si>
    <t>да/нет</t>
  </si>
  <si>
    <t>тических ресурсов муниципальными</t>
  </si>
  <si>
    <t>бюджетными учреждениями:</t>
  </si>
  <si>
    <t>кВт/ч на
1 человека
населения</t>
  </si>
  <si>
    <t>куб. метров
на 1 человека
населения</t>
  </si>
  <si>
    <t>II. Текстовая часть</t>
  </si>
  <si>
    <t>Примечания:</t>
  </si>
  <si>
    <t>в том числе</t>
  </si>
  <si>
    <t>Российской Федерации</t>
  </si>
  <si>
    <t>от 17 декабря 2012 г. № 1317</t>
  </si>
  <si>
    <t>о достигнутых значениях показателей для оценки эффективности деятельности органов местного самоуправления</t>
  </si>
  <si>
    <t>Подпись</t>
  </si>
  <si>
    <t>Дата</t>
  </si>
  <si>
    <t>«</t>
  </si>
  <si>
    <t>»</t>
  </si>
  <si>
    <t>г.</t>
  </si>
  <si>
    <t>40.</t>
  </si>
  <si>
    <t>1.</t>
  </si>
  <si>
    <t>единиц</t>
  </si>
  <si>
    <t>процентов</t>
  </si>
  <si>
    <t>кв. метров</t>
  </si>
  <si>
    <t>Единица</t>
  </si>
  <si>
    <t>измерения</t>
  </si>
  <si>
    <t>Примечание</t>
  </si>
  <si>
    <t>Число субъектов малого и среднего</t>
  </si>
  <si>
    <t>предпринимательства в расчете</t>
  </si>
  <si>
    <t>на 10 тыс. человек населения</t>
  </si>
  <si>
    <t>Экономическое развитие</t>
  </si>
  <si>
    <t>Отчетная информация</t>
  </si>
  <si>
    <t>Доля среднесписочной численности</t>
  </si>
  <si>
    <t>работников (без внешних совместителей)</t>
  </si>
  <si>
    <t>малых и средних предприятий в средне-</t>
  </si>
  <si>
    <t>списочной численности работников</t>
  </si>
  <si>
    <t>(без внешних совместителей) всех</t>
  </si>
  <si>
    <t>предприятий и организаций</t>
  </si>
  <si>
    <t>рублей</t>
  </si>
  <si>
    <t>Объем инвестиций в основной капитал</t>
  </si>
  <si>
    <t>(за исключением бюджетных средств)</t>
  </si>
  <si>
    <t>в расчете на 1 жителя</t>
  </si>
  <si>
    <t>3.</t>
  </si>
  <si>
    <t>2.</t>
  </si>
  <si>
    <t>4.</t>
  </si>
  <si>
    <t>Доля площади земельных участков,</t>
  </si>
  <si>
    <t>(муниципального района)</t>
  </si>
  <si>
    <t>-«-</t>
  </si>
  <si>
    <t>Доля прибыльных сельскохозяйственных</t>
  </si>
  <si>
    <t>организаций в общем их числе</t>
  </si>
  <si>
    <t>5.</t>
  </si>
  <si>
    <t>6.</t>
  </si>
  <si>
    <t>7.</t>
  </si>
  <si>
    <t>Доля протяженности автомобильных</t>
  </si>
  <si>
    <t>дорог общего пользования местного</t>
  </si>
  <si>
    <t>значения, не отвечающих нормативным</t>
  </si>
  <si>
    <t>требованиям, в общей протяженности</t>
  </si>
  <si>
    <t>автомобильных дорог общего</t>
  </si>
  <si>
    <t>пользования местного значения</t>
  </si>
  <si>
    <t>Доля населения, проживающего в насе-</t>
  </si>
  <si>
    <t>ленных пунктах, не имеющих регулярного</t>
  </si>
  <si>
    <t>автобусного и (или) железнодорожного</t>
  </si>
  <si>
    <t>сообщения с административным центром</t>
  </si>
  <si>
    <t>городского округа (муниципального</t>
  </si>
  <si>
    <t>района)</t>
  </si>
  <si>
    <t>8.</t>
  </si>
  <si>
    <t>Среднемесячная номинальная начислен-</t>
  </si>
  <si>
    <t>ная заработная плата работников:</t>
  </si>
  <si>
    <t>крупных и средних предприятий</t>
  </si>
  <si>
    <t>и некоммерческих организаций</t>
  </si>
  <si>
    <t>муниципальных дошкольных</t>
  </si>
  <si>
    <t>образовательных учреждений</t>
  </si>
  <si>
    <t>муниципальных общеобразовательных</t>
  </si>
  <si>
    <t>учреждений</t>
  </si>
  <si>
    <t>учителей муниципальных общеобразо-</t>
  </si>
  <si>
    <t>вательных учреждений</t>
  </si>
  <si>
    <t>муниципальных учреждений культуры</t>
  </si>
  <si>
    <t>и искусства</t>
  </si>
  <si>
    <t>муниципальных учреждений</t>
  </si>
  <si>
    <t>физической культуры и спорта</t>
  </si>
  <si>
    <t>Дошкольное образование</t>
  </si>
  <si>
    <t>9.</t>
  </si>
  <si>
    <t>10.</t>
  </si>
  <si>
    <t>11.</t>
  </si>
  <si>
    <t>Доля детей в возрасте 1—6 лет, полу-</t>
  </si>
  <si>
    <t>чающих дошкольную образовательную</t>
  </si>
  <si>
    <t>услугу и (или) услугу по их содержанию</t>
  </si>
  <si>
    <t>в муниципальных образовательных</t>
  </si>
  <si>
    <t>учреждениях в общей численности детей</t>
  </si>
  <si>
    <t>в возрасте 1—6 лет</t>
  </si>
  <si>
    <t>Доля детей в возрасте 1—6 лет, стоящих</t>
  </si>
  <si>
    <t>на учете для определения в муниципаль-</t>
  </si>
  <si>
    <t>ные дошкольные  образовательные</t>
  </si>
  <si>
    <t>учреждения, в общей численности детей</t>
  </si>
  <si>
    <t>Доля муниципальных дошкольных</t>
  </si>
  <si>
    <t>образовательных учреждений, здания</t>
  </si>
  <si>
    <t>которых находятся в аварийном состоянии</t>
  </si>
  <si>
    <t>или требуют капитального ремонта,</t>
  </si>
  <si>
    <t>в общем числе муниципальных дошколь-</t>
  </si>
  <si>
    <t>ных образовательных учреждений</t>
  </si>
  <si>
    <t>Общее и дополнительное образование</t>
  </si>
  <si>
    <t>13.</t>
  </si>
  <si>
    <t>14.</t>
  </si>
  <si>
    <t>15.</t>
  </si>
  <si>
    <t>16.</t>
  </si>
  <si>
    <t>17.</t>
  </si>
  <si>
    <t>Доля выпускников муниципальных</t>
  </si>
  <si>
    <t>общеобразовательных учреждений, не</t>
  </si>
  <si>
    <t>получивших аттестат о среднем (полном)</t>
  </si>
  <si>
    <t>образовании, в общей численности</t>
  </si>
  <si>
    <t>выпускников муниципальных общеоб-</t>
  </si>
  <si>
    <t>разовательных учреждений</t>
  </si>
  <si>
    <t>Доля муниципальных общеобразователь-</t>
  </si>
  <si>
    <t>ных учреждений, соответствующих</t>
  </si>
  <si>
    <t>современным требованиям обучения,</t>
  </si>
  <si>
    <t>в общем количестве муниципальных</t>
  </si>
  <si>
    <t>общеобразовательных учреждений</t>
  </si>
  <si>
    <t>ных учреждений, здания которых нахо-</t>
  </si>
  <si>
    <t>дятся в аварийном состоянии или требуют</t>
  </si>
  <si>
    <t>капитального ремонта, в общем количест-</t>
  </si>
  <si>
    <t>ве муниципальных общеобразовательных</t>
  </si>
  <si>
    <t>Доля детей первой и второй групп здо-</t>
  </si>
  <si>
    <t>ровья в общей численности обучающихся</t>
  </si>
  <si>
    <t>в муниципальных общеобразовательных</t>
  </si>
  <si>
    <t>учреждениях</t>
  </si>
  <si>
    <t>Доля обучающихся в муниципальных</t>
  </si>
  <si>
    <t>общеобразовательных учреждениях,</t>
  </si>
  <si>
    <t>занимающихся во вторую (третью) смену,</t>
  </si>
  <si>
    <t>в общей численности обучающихся</t>
  </si>
  <si>
    <t>18.</t>
  </si>
  <si>
    <t>19.</t>
  </si>
  <si>
    <t>тыс. рублей</t>
  </si>
  <si>
    <t>Расходы бюджета муниципального обра-</t>
  </si>
  <si>
    <t>зования на общее образование в расчете</t>
  </si>
  <si>
    <t>на 1 обучающегося в муниципальных</t>
  </si>
  <si>
    <t>общеобразовательных учреждениях</t>
  </si>
  <si>
    <t>Доля детей в возрасте 5—18 лет, полу-</t>
  </si>
  <si>
    <t>чающих услуги по дополнительному</t>
  </si>
  <si>
    <t>образованию в организациях различной</t>
  </si>
  <si>
    <t>организационно-правовой формы и фор-</t>
  </si>
  <si>
    <t>мы собственности, в общей численности</t>
  </si>
  <si>
    <t>детей данной возрастной группы</t>
  </si>
  <si>
    <t>Культура</t>
  </si>
  <si>
    <t>20.</t>
  </si>
  <si>
    <t>Уровень фактической обеспеченности</t>
  </si>
  <si>
    <t>учреждениями культуры от нормативной</t>
  </si>
  <si>
    <t>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</si>
  <si>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</si>
  <si>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</si>
  <si>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</si>
  <si>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</si>
  <si>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22.</t>
  </si>
  <si>
    <t>Доля объектов культурного наследия,</t>
  </si>
  <si>
    <t>находящихся в муниципальной собствен-</t>
  </si>
  <si>
    <t>ности и требующих консервации или</t>
  </si>
  <si>
    <t>в муниципальной собственности</t>
  </si>
  <si>
    <t>реставрации, в общем количестве объек-</t>
  </si>
  <si>
    <t>тов культурного наследия, находящихся</t>
  </si>
  <si>
    <t>Доля муниципальных учреждений куль-</t>
  </si>
  <si>
    <t>туры, здания которых находятся в ава-</t>
  </si>
  <si>
    <t>рийном состоянии или требуют капиталь-</t>
  </si>
  <si>
    <t>ного ремонта, в общем количестве</t>
  </si>
  <si>
    <t>Физическая культура и спорт</t>
  </si>
  <si>
    <t>23.</t>
  </si>
  <si>
    <t>Доля населения, систематически</t>
  </si>
  <si>
    <t>занимающегося физической культурой</t>
  </si>
  <si>
    <t>и спортом</t>
  </si>
  <si>
    <t>Жилищное строительство и обеспечение граждан жильем</t>
  </si>
  <si>
    <t>24.</t>
  </si>
  <si>
    <t>введенная в действие за один год</t>
  </si>
  <si>
    <t>Общая площадь жилых помещений,</t>
  </si>
  <si>
    <t>приходящаяся в среднем на одного</t>
  </si>
  <si>
    <t>жителя, — всего</t>
  </si>
  <si>
    <t>гектаров</t>
  </si>
  <si>
    <t>Площадь земельных участков, предостав-</t>
  </si>
  <si>
    <t>на 10 тыс. человек населения, — всего</t>
  </si>
  <si>
    <t>Площадь земельных участков, предос-</t>
  </si>
  <si>
    <t>тавленных для строительства в расчете</t>
  </si>
  <si>
    <t>земельных участков, предоставленных</t>
  </si>
  <si>
    <t>для жилищного строительства, индиви-</t>
  </si>
  <si>
    <t>строительства</t>
  </si>
  <si>
    <t>дуального строительства и комплекс-</t>
  </si>
  <si>
    <t>ного освоения в целях жилищного</t>
  </si>
  <si>
    <t>26.</t>
  </si>
  <si>
    <t>25.</t>
  </si>
  <si>
    <t>объектов жилищного строительства —</t>
  </si>
  <si>
    <t>в течение 3 лет</t>
  </si>
  <si>
    <t>ленных для строительства, в отношении</t>
  </si>
  <si>
    <t>которых с даты принятия решения о пре-</t>
  </si>
  <si>
    <t>доставлении земельного участка или</t>
  </si>
  <si>
    <t>подписания протокола о результатах</t>
  </si>
  <si>
    <t>торгов (конкурсов, аукционов) не было</t>
  </si>
  <si>
    <t>получено разрешение на ввод</t>
  </si>
  <si>
    <t>в эксплуатацию:</t>
  </si>
  <si>
    <t>иных объектов капитального</t>
  </si>
  <si>
    <t>строительства — в течение 5 лет</t>
  </si>
  <si>
    <t>Жилищно-коммунальное хозяйство</t>
  </si>
  <si>
    <t>27.</t>
  </si>
  <si>
    <t>Доля многоквартирных домов, в которых</t>
  </si>
  <si>
    <t>собственники помещений выбрали и реа-</t>
  </si>
  <si>
    <t>лизуют один из способов управления</t>
  </si>
  <si>
    <t>многоквартирными домами, в общем</t>
  </si>
  <si>
    <t>числе многоквартирных домов, в которых</t>
  </si>
  <si>
    <t>собственники помещений должны выб-</t>
  </si>
  <si>
    <t>рать способ управления данными домами</t>
  </si>
  <si>
    <t>28.</t>
  </si>
  <si>
    <t>Доля организаций коммунального комп-</t>
  </si>
  <si>
    <t>лекса, осуществляющих производство</t>
  </si>
  <si>
    <t>товаров, оказание услуг по водо-, тепло-,</t>
  </si>
  <si>
    <t>газо-, электроснабжению, водоотведению,</t>
  </si>
  <si>
    <t>очистке сточных вод, утилизации (захо-</t>
  </si>
  <si>
    <t>ронению) твердых бытовых отходов и</t>
  </si>
  <si>
    <t>использующих объекты коммунальной</t>
  </si>
  <si>
    <t>инфраструктуры на праве частной собст-</t>
  </si>
  <si>
    <t>29.</t>
  </si>
  <si>
    <t>30.</t>
  </si>
  <si>
    <t>Доля многоквартирных домов, располо-</t>
  </si>
  <si>
    <t>женных на земельных участках, в отно-</t>
  </si>
  <si>
    <t>шении которых осуществлен государст-</t>
  </si>
  <si>
    <t>венный кадастровый учет</t>
  </si>
  <si>
    <t>Доля населения, получившего жилые</t>
  </si>
  <si>
    <t>помещения и улучшившего жилищные</t>
  </si>
  <si>
    <t>условия в отчетном году, в общей чис-</t>
  </si>
  <si>
    <t>ленности населения, состоящего на учете</t>
  </si>
  <si>
    <t>в качестве нуждающегося в жилых</t>
  </si>
  <si>
    <t>помещениях</t>
  </si>
  <si>
    <t>Организация муниципального управления</t>
  </si>
  <si>
    <t>31.</t>
  </si>
  <si>
    <t>32.</t>
  </si>
  <si>
    <t>33.</t>
  </si>
  <si>
    <t>34.</t>
  </si>
  <si>
    <t>35.</t>
  </si>
  <si>
    <t>36.</t>
  </si>
  <si>
    <t>37.</t>
  </si>
  <si>
    <t>38.</t>
  </si>
  <si>
    <t>Среднегодовая численность постоянного</t>
  </si>
  <si>
    <t>населения</t>
  </si>
  <si>
    <t>тыс.
человек</t>
  </si>
  <si>
    <t>процентов
от числа
опро-
шенных</t>
  </si>
  <si>
    <t>Доля налоговых и неналоговых доходов</t>
  </si>
  <si>
    <t>местного бюджета (за исключением</t>
  </si>
  <si>
    <t>поступлений налоговых доходов по до-</t>
  </si>
  <si>
    <t>полнительным нормативам отчислений)</t>
  </si>
  <si>
    <t>в общем объеме собственных доходов</t>
  </si>
  <si>
    <t>бюджета муниципального образования</t>
  </si>
  <si>
    <t>(без учета субвенций)</t>
  </si>
  <si>
    <t>Доля основных фондов организаций</t>
  </si>
  <si>
    <t>муниципальной формы собственности,</t>
  </si>
  <si>
    <t>находящихся в стадии банкротства, в</t>
  </si>
  <si>
    <t>основных фондах организаций муници-</t>
  </si>
  <si>
    <t>пальной формы собственности (на конец</t>
  </si>
  <si>
    <t>года по полной учетной стоимости)</t>
  </si>
  <si>
    <t>Объем не завершенного в установленные</t>
  </si>
  <si>
    <t>сроки строительства, осуществляемого</t>
  </si>
  <si>
    <t>округа (муниципального района)</t>
  </si>
  <si>
    <t>Доля просроченной кредиторской задол-</t>
  </si>
  <si>
    <t>Доля обучающихся, систематически</t>
  </si>
  <si>
    <t>23.1</t>
  </si>
  <si>
    <t>занимающихся физической культурой</t>
  </si>
  <si>
    <t>и спортом, в общей численности</t>
  </si>
  <si>
    <t>обучающихся</t>
  </si>
  <si>
    <t>ДОКЛАД</t>
  </si>
  <si>
    <t>Утв. постановлением Правительства</t>
  </si>
  <si>
    <t>41.</t>
  </si>
  <si>
    <t>в сфере культуры</t>
  </si>
  <si>
    <t>в сфере образования</t>
  </si>
  <si>
    <t>в сфере охраны здоровья*</t>
  </si>
  <si>
    <t>в сфере социального обслуживания</t>
  </si>
  <si>
    <t>баллы</t>
  </si>
  <si>
    <t>(фамилия, имя, отчество (при наличии) главы местной администрации муниципального, городского округа (муниципального района))</t>
  </si>
  <si>
    <t>наименование муниципального, городского округа (муниципального района)</t>
  </si>
  <si>
    <t xml:space="preserve"> муниципальных, городских округов и муниципальных районов за</t>
  </si>
  <si>
    <t>год</t>
  </si>
  <si>
    <t>и их планируемых значениях на 3-летний период</t>
  </si>
  <si>
    <t>(в ред. от 30 июня 2021 г.)</t>
  </si>
  <si>
    <t xml:space="preserve">I. Показатели эффективности деятельности органов местного самоуправления муниципального, городского округа </t>
  </si>
  <si>
    <t>(официальное наименование муниципального, городского округа (муниципального района))</t>
  </si>
  <si>
    <t>являющихся объектами налогообложения</t>
  </si>
  <si>
    <t>земельным налогом, в общей площади</t>
  </si>
  <si>
    <t>территории муниципального, городского</t>
  </si>
  <si>
    <t>муниципального, городского округа</t>
  </si>
  <si>
    <t>(муниципального района), в общей чис-</t>
  </si>
  <si>
    <t>ленности населения муниципального,</t>
  </si>
  <si>
    <t>за счет средств бюджета муниципального,</t>
  </si>
  <si>
    <t>венности, по договору аренды или концес-</t>
  </si>
  <si>
    <t>рации и (или) муниципального, город-</t>
  </si>
  <si>
    <t>сии, участие субъекта Российской Феде-</t>
  </si>
  <si>
    <t>ского округа (муниципального района)</t>
  </si>
  <si>
    <t>в уставном капитале которых составляет</t>
  </si>
  <si>
    <t>не более 25 процентов, в общем числе</t>
  </si>
  <si>
    <t>на территории муниципального, город-</t>
  </si>
  <si>
    <t>Наличие в муниципальном, городском</t>
  </si>
  <si>
    <t>округе (муниципальном районе) утвер-</t>
  </si>
  <si>
    <t>жденного генерального плана муници-</t>
  </si>
  <si>
    <t>пального, городского округа (схемы</t>
  </si>
  <si>
    <t>женности по оплате труда (включая начис-</t>
  </si>
  <si>
    <t>ления на оплату труда) муниципальных уч-</t>
  </si>
  <si>
    <t>реждений в общем объеме расходов муни-</t>
  </si>
  <si>
    <t>ципального образования на оплату труда</t>
  </si>
  <si>
    <t>(включая начисления на оплату труда)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</si>
  <si>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муниципальных, городских округов и муниципальных районов в соответствии с частью 2 статьи 16 Федерального закона «Об основах охраны здоровья граждан в Российской Федерации».</t>
  </si>
  <si>
    <t>организаций коммунального комплекса,</t>
  </si>
  <si>
    <t>осуществляющих свою деятельность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</si>
  <si>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</si>
  <si>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r>
      <t>1.</t>
    </r>
    <r>
      <rPr>
        <sz val="10.5"/>
        <rFont val="Arial Cyr"/>
        <charset val="204"/>
      </rPr>
      <t> </t>
    </r>
    <r>
      <rPr>
        <sz val="10.5"/>
        <rFont val="Times New Roman"/>
        <family val="1"/>
        <charset val="204"/>
      </rPr>
      <t>Содержание текстовой части доклада устанавливается субъектом Российской Федерации.
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
2. По каждому показателю приводятся:
фактические значения за год, предшествующий отчетному году;
фактические значения за год, предшествующий на 2 года отчетному году;
фактические значения за отчетный год;
планируемые значения на 3-летний период.
3. 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
4.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муниципальных,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
5. N — отчетный год.</t>
    </r>
  </si>
  <si>
    <t>городской округ Кинель Самарской области</t>
  </si>
  <si>
    <t>Прокудина Александра Алексеевича</t>
  </si>
  <si>
    <t>2021</t>
  </si>
  <si>
    <t>апреля</t>
  </si>
  <si>
    <t>2022</t>
  </si>
  <si>
    <t>н/а</t>
  </si>
  <si>
    <t>Х</t>
  </si>
  <si>
    <t>Объем незавершенного строительства уточнен с 2015 года на основании письма Министерства строительства Самарской области от 02.04.2019 №МСЗ/1366</t>
  </si>
  <si>
    <t>да</t>
  </si>
  <si>
    <t>н/д</t>
  </si>
  <si>
    <t>В городском округе Кинель Самарской области отсутствуют муниципальные общеобразовательные учреждения</t>
  </si>
  <si>
    <t>На 31 декабря 2021 года ремонтные работы проведены во всех 10 школах</t>
  </si>
  <si>
    <t>В городском округе Кинель Самарской области отсутствуют муниципальные дошкольные образовательные учреждения</t>
  </si>
  <si>
    <t>На 31 декабря 2021 года ремонтные работы проведены во всех 12 детских садах  (в 14 помещениях)</t>
  </si>
  <si>
    <t>Обособленные объекты культурного наследия, находящиеся в муниципальной собственности отсутствуют</t>
  </si>
  <si>
    <t>Общая протяженность дорог - 340,611 км, из них с асфальтовым покрытием - 157,493 км.
Дороги, которые не отвечают нормативам - 53,991 км. Расчет: (5,991/157,493*100% = 34,28%)</t>
  </si>
  <si>
    <t>Показатель определен по данным 2017 года. Площадь земельных участков, являющихся объектами налогообложения земельным налогом (по данным кадастровой палаты СО) - 7149,7 га (2017 год), общая площадь территории городского округа (по отчету форма №22-1) - 3675 га (2021 год)</t>
  </si>
  <si>
    <t>2021 год = 57506/7302 уч. (Отчет ОО-2)=7,9</t>
  </si>
  <si>
    <t>88,49 - согласно письму МинОбр СО от 01.04.2022 №МО/1049-вн</t>
  </si>
  <si>
    <t>Согласно сведениям Министерства культуры СО - 17% (12 зданий, в т.ч.: 4 - КДУ, 8 - библиотек; требуют ремонта 2 КДУ)</t>
  </si>
  <si>
    <t>2021 год:
39,8 - по расчету на основании данных МИФНС №11 и согласно письму ФНС от 01.04.2022 №02-22/10402@. Снижение связано с уточнением количества работающих во всех предприятиях и организациях</t>
  </si>
  <si>
    <t>В декабре 2019 года объекты теплоснабжения, водоснабжения и водоотведения переданы по концессионному соглашению в ООО "КиТЭК"</t>
  </si>
  <si>
    <t>Отсутствуют оргнанизации, находящиеся в стадии банкротства</t>
  </si>
  <si>
    <t>243/300*100=81,00%</t>
  </si>
  <si>
    <t>12/421*100=2,9%</t>
  </si>
  <si>
    <t>В 2020 году по учреждениям культуры оценка поставлена по МБУК "Городской Дом культуры".
В 2021 году по учреждениям культуры оценка поставлена по МБУК "Кинельская городская 
централизованная библиотечная система".</t>
  </si>
  <si>
    <t>107398,38/520909,7=0,21</t>
  </si>
  <si>
    <t>19112748/27631=691,71
Уточнены данные за 2020 год на основании показателей ресурсоснабжающей организации</t>
  </si>
  <si>
    <t>1063314,5/27780=38,28</t>
  </si>
  <si>
    <t>2344,6/58,1=40,35</t>
  </si>
  <si>
    <t>17,087/100,18=0,171</t>
  </si>
  <si>
    <t>7,235/58,1=0,125</t>
  </si>
  <si>
    <t>45,087/58,1=0,786</t>
  </si>
  <si>
    <t>97,3/58,1=1,675</t>
  </si>
  <si>
    <t>471878/2093970*100=22,5%.
Сумма собственных доходов, увеличилась в связи с поступлением субсидий на реализацию НП "Экология", ФП "Оздоровление Волги".
Без учета субсидий 471878/(2093970-1153000)*100%=50,1%</t>
  </si>
  <si>
    <t>51,5 - согласно письму Минспорта от 13.04.2022 №МСП/708-вн</t>
  </si>
  <si>
    <t>99,0 - согласно письму Минспорта от 13.04.2022 №МСП/708-вн</t>
  </si>
  <si>
    <t>Ген план: №793 от 27.05.2010 (изм. 27.11.2014 №496; 26.05.2016 №126; 24.12.2020 №32; 28.10.2021 №107)
ПЗЗ: №577 от 27.08.2015 (изм. 27.10.2016 №180; 27.10.2016 №178; 17.11.2017 №302; 30.05.2019 №459; 17.11.2020 №10; 01.07.2021 №74; 30.09.2021 №97)</t>
  </si>
  <si>
    <t>2021 год - 32798 (68797,1/174,8/12)
35330 - по статистике (письмо от 01.04.2022 №НП-64-2.1/62-МС)</t>
  </si>
  <si>
    <t>2021 год - 22688 (10345,7/38/12)
32437 - по статистике (письмо от 01.04.2022 №НП-64-2.1/62-МС)</t>
  </si>
  <si>
    <t>Показатель 2019 года определен по данным МИФНС №4 и сведениям из  реестра СМСП (по состоянию на 10.01.2020)
(559+1665)/(58287*10000)=382
Показатель 2020 года уточнен по данным МИФНС №4 и сведениям из реестра СМСП (по состоянию на 10.01.2022)
(517+1341)/(58287*10000)=319
2021 год: Согласно письму МЭРИ от 29.03.2022 №МЭР-09/194 - 334</t>
  </si>
  <si>
    <r>
      <t xml:space="preserve">Согласно письму САМАРАСТАТ от 01.04.2022 №НП-64-2.1/62-МС представлены уточненные сведения об объеме инвестиций, которые увеличились по сравнению с ранее представленными за 2020 год – 8025 руб., уточненные данные за 2020 год, представленные в 2022 году – 8243 руб.
</t>
    </r>
    <r>
      <rPr>
        <b/>
        <sz val="10.5"/>
        <rFont val="Times New Roman"/>
        <family val="1"/>
        <charset val="204"/>
      </rPr>
      <t>8459 - согласно письму МЭРИ от 29.03.2022 №МЭР-09/194</t>
    </r>
  </si>
  <si>
    <t>39032,1 - по статистике (письмо от 01.04.2022 №НП-64-2.1/62-МС)</t>
  </si>
  <si>
    <t>(1276/(0,03*58125))*100=73,2%
Снижение за счет увеличения численности населения</t>
  </si>
  <si>
    <t>Согласно сведениям Министерства культуры Самарской области</t>
  </si>
  <si>
    <t>30,6 - согласно письму Самарастат от 05.04.2022 №ДБ-64-2.1/46-ГС</t>
  </si>
  <si>
    <t>0,91 - согласно письму Самарастат от 05.04.2022 №ДБ-64-2.1/46-ГС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</si>
</sst>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.5"/>
      <name val="Arial Cyr"/>
      <charset val="204"/>
    </font>
    <font>
      <i/>
      <sz val="8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indent="1"/>
    </xf>
    <xf numFmtId="0" fontId="5" fillId="0" borderId="7" xfId="0" applyFont="1" applyFill="1" applyBorder="1" applyAlignment="1">
      <alignment horizontal="left" vertical="top" indent="1"/>
    </xf>
    <xf numFmtId="0" fontId="5" fillId="0" borderId="8" xfId="0" applyFont="1" applyFill="1" applyBorder="1" applyAlignment="1">
      <alignment horizontal="left" vertical="top" indent="1"/>
    </xf>
    <xf numFmtId="0" fontId="5" fillId="0" borderId="4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left" vertical="top" indent="1"/>
    </xf>
    <xf numFmtId="0" fontId="5" fillId="0" borderId="2" xfId="0" applyFont="1" applyFill="1" applyBorder="1" applyAlignment="1">
      <alignment horizontal="left" vertical="top" indent="1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left" wrapText="1" inden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65" fontId="5" fillId="0" borderId="13" xfId="0" applyNumberFormat="1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4" fontId="5" fillId="0" borderId="12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49" fontId="5" fillId="0" borderId="12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0" fontId="5" fillId="0" borderId="3" xfId="0" applyFont="1" applyFill="1" applyBorder="1" applyAlignment="1">
      <alignment horizontal="left" vertical="top" inden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3"/>
  <sheetViews>
    <sheetView view="pageBreakPreview" topLeftCell="K4" zoomScaleNormal="100" zoomScaleSheetLayoutView="100" workbookViewId="0">
      <selection activeCell="DA25" sqref="DA25"/>
    </sheetView>
  </sheetViews>
  <sheetFormatPr defaultColWidth="1.140625" defaultRowHeight="12.75" x14ac:dyDescent="0.2"/>
  <cols>
    <col min="1" max="120" width="1.140625" style="1" customWidth="1"/>
    <col min="121" max="121" width="1.28515625" style="1" customWidth="1"/>
    <col min="122" max="16384" width="1.140625" style="1"/>
  </cols>
  <sheetData>
    <row r="1" spans="1:123" s="2" customFormat="1" ht="11.25" x14ac:dyDescent="0.2">
      <c r="DS1" s="3" t="s">
        <v>281</v>
      </c>
    </row>
    <row r="2" spans="1:123" s="2" customFormat="1" ht="11.25" x14ac:dyDescent="0.2">
      <c r="DS2" s="3" t="s">
        <v>30</v>
      </c>
    </row>
    <row r="3" spans="1:123" s="2" customFormat="1" ht="11.25" x14ac:dyDescent="0.2">
      <c r="DS3" s="3" t="s">
        <v>31</v>
      </c>
    </row>
    <row r="4" spans="1:123" s="2" customFormat="1" ht="11.25" x14ac:dyDescent="0.2">
      <c r="DS4" s="23" t="s">
        <v>293</v>
      </c>
    </row>
    <row r="12" spans="1:123" s="12" customFormat="1" ht="20.25" x14ac:dyDescent="0.3">
      <c r="A12" s="25" t="s">
        <v>280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s="13" customFormat="1" ht="20.25" x14ac:dyDescent="0.3">
      <c r="D14" s="27" t="s">
        <v>325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</row>
    <row r="15" spans="1:123" s="4" customFormat="1" ht="10.5" x14ac:dyDescent="0.2">
      <c r="D15" s="28" t="s">
        <v>288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3" s="13" customFormat="1" ht="20.25" x14ac:dyDescent="0.3">
      <c r="A16" s="27" t="s">
        <v>324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4" customFormat="1" ht="10.5" x14ac:dyDescent="0.2">
      <c r="A17" s="28" t="s">
        <v>289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x14ac:dyDescent="0.2">
      <c r="B18" s="5"/>
      <c r="C18" s="6"/>
      <c r="D18" s="6"/>
      <c r="E18" s="7"/>
      <c r="G18" s="6"/>
      <c r="H18" s="6"/>
      <c r="I18" s="6"/>
      <c r="J18" s="6"/>
      <c r="K18" s="6"/>
      <c r="L18" s="6"/>
      <c r="M18" s="6"/>
      <c r="N18" s="8"/>
      <c r="O18" s="8"/>
      <c r="P18" s="9"/>
      <c r="Q18" s="9"/>
      <c r="R18" s="7"/>
    </row>
    <row r="19" spans="1:123" s="13" customFormat="1" ht="20.25" x14ac:dyDescent="0.3">
      <c r="A19" s="26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3" customFormat="1" ht="20.25" x14ac:dyDescent="0.3">
      <c r="B20" s="18"/>
      <c r="C20" s="19"/>
      <c r="D20" s="19"/>
      <c r="E20" s="17"/>
      <c r="G20" s="19"/>
      <c r="H20" s="19"/>
      <c r="I20" s="19"/>
      <c r="J20" s="19"/>
      <c r="K20" s="19"/>
      <c r="L20" s="19"/>
      <c r="M20" s="19"/>
      <c r="N20" s="20"/>
      <c r="O20" s="20"/>
      <c r="P20" s="21"/>
      <c r="Q20" s="21"/>
      <c r="R20" s="17"/>
      <c r="CM20" s="18" t="s">
        <v>290</v>
      </c>
      <c r="CN20" s="31" t="s">
        <v>326</v>
      </c>
      <c r="CO20" s="31"/>
      <c r="CP20" s="31"/>
      <c r="CQ20" s="31"/>
      <c r="CR20" s="31"/>
      <c r="CS20" s="31"/>
      <c r="CT20" s="31"/>
      <c r="CU20" s="31"/>
      <c r="CV20" s="31"/>
      <c r="CW20" s="17" t="s">
        <v>291</v>
      </c>
    </row>
    <row r="21" spans="1:123" s="24" customFormat="1" ht="20.25" x14ac:dyDescent="0.3">
      <c r="A21" s="26" t="s">
        <v>292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31" spans="1:123" s="14" customFormat="1" ht="18.75" x14ac:dyDescent="0.3">
      <c r="CI31" s="16" t="s">
        <v>33</v>
      </c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3" spans="87:122" s="14" customFormat="1" ht="18.75" x14ac:dyDescent="0.3">
      <c r="CI33" s="16" t="s">
        <v>34</v>
      </c>
      <c r="CP33" s="15" t="s">
        <v>35</v>
      </c>
      <c r="CQ33" s="29"/>
      <c r="CR33" s="29"/>
      <c r="CS33" s="29"/>
      <c r="CT33" s="29"/>
      <c r="CU33" s="16" t="s">
        <v>36</v>
      </c>
      <c r="CW33" s="29" t="s">
        <v>327</v>
      </c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L33" s="29" t="s">
        <v>328</v>
      </c>
      <c r="DM33" s="29"/>
      <c r="DN33" s="29"/>
      <c r="DO33" s="29"/>
      <c r="DP33" s="29"/>
      <c r="DQ33" s="29"/>
      <c r="DR33" s="16" t="s">
        <v>37</v>
      </c>
    </row>
  </sheetData>
  <mergeCells count="12">
    <mergeCell ref="CW33:DJ33"/>
    <mergeCell ref="DL33:DQ33"/>
    <mergeCell ref="CS31:DS31"/>
    <mergeCell ref="CN20:CV20"/>
    <mergeCell ref="CQ33:CT33"/>
    <mergeCell ref="A21:DS21"/>
    <mergeCell ref="A12:DS12"/>
    <mergeCell ref="A19:DS19"/>
    <mergeCell ref="D14:DP14"/>
    <mergeCell ref="D15:DP15"/>
    <mergeCell ref="A16:DS16"/>
    <mergeCell ref="A17:DS17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S301"/>
  <sheetViews>
    <sheetView tabSelected="1" view="pageBreakPreview" topLeftCell="A8" zoomScale="115" zoomScaleNormal="100" zoomScaleSheetLayoutView="115" workbookViewId="0">
      <pane ySplit="2" topLeftCell="A76" activePane="bottomLeft" state="frozen"/>
      <selection activeCell="A8" sqref="A8"/>
      <selection pane="bottomLeft" activeCell="CL71" sqref="CL71:CV76"/>
    </sheetView>
  </sheetViews>
  <sheetFormatPr defaultColWidth="1.140625" defaultRowHeight="13.5" outlineLevelRow="1" x14ac:dyDescent="0.2"/>
  <cols>
    <col min="1" max="111" width="1.140625" style="42"/>
    <col min="112" max="123" width="5.7109375" style="42" customWidth="1"/>
    <col min="124" max="16384" width="1.140625" style="42"/>
  </cols>
  <sheetData>
    <row r="1" spans="1:123" s="37" customFormat="1" ht="15.75" hidden="1" outlineLevel="1" x14ac:dyDescent="0.25">
      <c r="A1" s="35" t="s">
        <v>294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</row>
    <row r="2" spans="1:123" s="37" customFormat="1" ht="15.75" hidden="1" outlineLevel="1" x14ac:dyDescent="0.25">
      <c r="A2" s="36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</row>
    <row r="3" spans="1:123" s="38" customFormat="1" ht="12.75" hidden="1" outlineLevel="1" x14ac:dyDescent="0.2"/>
    <row r="4" spans="1:123" s="38" customFormat="1" ht="15.75" hidden="1" outlineLevel="1" x14ac:dyDescent="0.25">
      <c r="C4" s="39" t="s">
        <v>324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</row>
    <row r="5" spans="1:123" s="40" customFormat="1" ht="10.5" hidden="1" outlineLevel="1" x14ac:dyDescent="0.2">
      <c r="C5" s="41" t="s">
        <v>295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</row>
    <row r="6" spans="1:123" hidden="1" outlineLevel="1" x14ac:dyDescent="0.2"/>
    <row r="7" spans="1:123" hidden="1" outlineLevel="1" x14ac:dyDescent="0.2"/>
    <row r="8" spans="1:123" collapsed="1" x14ac:dyDescent="0.2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  <c r="AJ8" s="43" t="s">
        <v>43</v>
      </c>
      <c r="AK8" s="44"/>
      <c r="AL8" s="44"/>
      <c r="AM8" s="44"/>
      <c r="AN8" s="44"/>
      <c r="AO8" s="44"/>
      <c r="AP8" s="44"/>
      <c r="AQ8" s="44"/>
      <c r="AR8" s="44"/>
      <c r="AS8" s="45"/>
      <c r="AT8" s="46" t="s">
        <v>50</v>
      </c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8"/>
      <c r="DH8" s="43" t="s">
        <v>45</v>
      </c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3" x14ac:dyDescent="0.2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49" t="s">
        <v>44</v>
      </c>
      <c r="AK9" s="50"/>
      <c r="AL9" s="50"/>
      <c r="AM9" s="50"/>
      <c r="AN9" s="50"/>
      <c r="AO9" s="50"/>
      <c r="AP9" s="50"/>
      <c r="AQ9" s="50"/>
      <c r="AR9" s="50"/>
      <c r="AS9" s="51"/>
      <c r="AT9" s="46">
        <v>2019</v>
      </c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46">
        <v>2020</v>
      </c>
      <c r="BF9" s="47"/>
      <c r="BG9" s="47"/>
      <c r="BH9" s="47"/>
      <c r="BI9" s="47"/>
      <c r="BJ9" s="47"/>
      <c r="BK9" s="47"/>
      <c r="BL9" s="47"/>
      <c r="BM9" s="47"/>
      <c r="BN9" s="47"/>
      <c r="BO9" s="48"/>
      <c r="BP9" s="46">
        <v>2021</v>
      </c>
      <c r="BQ9" s="47"/>
      <c r="BR9" s="47"/>
      <c r="BS9" s="47"/>
      <c r="BT9" s="47"/>
      <c r="BU9" s="47"/>
      <c r="BV9" s="47"/>
      <c r="BW9" s="47"/>
      <c r="BX9" s="47"/>
      <c r="BY9" s="47"/>
      <c r="BZ9" s="48"/>
      <c r="CA9" s="46">
        <v>2022</v>
      </c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6">
        <v>2023</v>
      </c>
      <c r="CM9" s="47"/>
      <c r="CN9" s="47"/>
      <c r="CO9" s="47"/>
      <c r="CP9" s="47"/>
      <c r="CQ9" s="47"/>
      <c r="CR9" s="47"/>
      <c r="CS9" s="47"/>
      <c r="CT9" s="47"/>
      <c r="CU9" s="47"/>
      <c r="CV9" s="48"/>
      <c r="CW9" s="46">
        <v>2024</v>
      </c>
      <c r="CX9" s="47"/>
      <c r="CY9" s="47"/>
      <c r="CZ9" s="47"/>
      <c r="DA9" s="47"/>
      <c r="DB9" s="47"/>
      <c r="DC9" s="47"/>
      <c r="DD9" s="47"/>
      <c r="DE9" s="47"/>
      <c r="DF9" s="47"/>
      <c r="DG9" s="48"/>
      <c r="DH9" s="49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1"/>
    </row>
    <row r="10" spans="1:123" x14ac:dyDescent="0.2">
      <c r="A10" s="43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5"/>
    </row>
    <row r="11" spans="1:123" x14ac:dyDescent="0.2">
      <c r="A11" s="52" t="s">
        <v>39</v>
      </c>
      <c r="B11" s="53"/>
      <c r="C11" s="53"/>
      <c r="D11" s="54"/>
      <c r="E11" s="55" t="s">
        <v>46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J11" s="57" t="s">
        <v>40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8">
        <v>382</v>
      </c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>
        <f>ROUND((517+1341)/58254*10000,0)</f>
        <v>319</v>
      </c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>
        <f>ROUND((1941)/58125*10000,0)</f>
        <v>334</v>
      </c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>
        <f>BP11+5</f>
        <v>339</v>
      </c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>
        <f t="shared" ref="CL11" si="0">CA11+5</f>
        <v>344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>
        <f t="shared" ref="CW11" si="1">CL11+5</f>
        <v>349</v>
      </c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9" t="s">
        <v>364</v>
      </c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x14ac:dyDescent="0.2">
      <c r="A12" s="60"/>
      <c r="B12" s="61"/>
      <c r="C12" s="61"/>
      <c r="D12" s="62"/>
      <c r="E12" s="63" t="s">
        <v>47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ht="69.75" customHeight="1" x14ac:dyDescent="0.2">
      <c r="A13" s="65"/>
      <c r="B13" s="66"/>
      <c r="C13" s="66"/>
      <c r="D13" s="67"/>
      <c r="E13" s="68" t="s">
        <v>48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x14ac:dyDescent="0.2">
      <c r="A14" s="52" t="s">
        <v>62</v>
      </c>
      <c r="B14" s="53"/>
      <c r="C14" s="53"/>
      <c r="D14" s="54"/>
      <c r="E14" s="55" t="s">
        <v>51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57" t="s">
        <v>41</v>
      </c>
      <c r="AK14" s="57"/>
      <c r="AL14" s="57"/>
      <c r="AM14" s="57"/>
      <c r="AN14" s="57"/>
      <c r="AO14" s="57"/>
      <c r="AP14" s="57"/>
      <c r="AQ14" s="57"/>
      <c r="AR14" s="57"/>
      <c r="AS14" s="57"/>
      <c r="AT14" s="58">
        <v>51.5</v>
      </c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>
        <v>48.8</v>
      </c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>
        <v>39.799999999999997</v>
      </c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>
        <v>40</v>
      </c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>
        <v>40.5</v>
      </c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>
        <v>41</v>
      </c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9" t="s">
        <v>344</v>
      </c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x14ac:dyDescent="0.2">
      <c r="A15" s="60"/>
      <c r="B15" s="61"/>
      <c r="C15" s="61"/>
      <c r="D15" s="62"/>
      <c r="E15" s="63" t="s">
        <v>52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x14ac:dyDescent="0.2">
      <c r="A16" s="60"/>
      <c r="B16" s="61"/>
      <c r="C16" s="61"/>
      <c r="D16" s="62"/>
      <c r="E16" s="63" t="s">
        <v>53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x14ac:dyDescent="0.2">
      <c r="A17" s="60"/>
      <c r="B17" s="61"/>
      <c r="C17" s="61"/>
      <c r="D17" s="62"/>
      <c r="E17" s="63" t="s">
        <v>54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x14ac:dyDescent="0.2">
      <c r="A18" s="60"/>
      <c r="B18" s="61"/>
      <c r="C18" s="61"/>
      <c r="D18" s="62"/>
      <c r="E18" s="63" t="s">
        <v>55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x14ac:dyDescent="0.2">
      <c r="A19" s="65"/>
      <c r="B19" s="66"/>
      <c r="C19" s="66"/>
      <c r="D19" s="67"/>
      <c r="E19" s="68" t="s">
        <v>56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x14ac:dyDescent="0.2">
      <c r="A20" s="52" t="s">
        <v>61</v>
      </c>
      <c r="B20" s="53"/>
      <c r="C20" s="53"/>
      <c r="D20" s="54"/>
      <c r="E20" s="55" t="s">
        <v>58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57" t="s">
        <v>57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8">
        <v>8850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>
        <v>8243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>
        <v>8459</v>
      </c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>
        <v>8600</v>
      </c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>
        <v>8700</v>
      </c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>
        <v>8800</v>
      </c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9" t="s">
        <v>365</v>
      </c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x14ac:dyDescent="0.2">
      <c r="A21" s="60"/>
      <c r="B21" s="61"/>
      <c r="C21" s="61"/>
      <c r="D21" s="62"/>
      <c r="E21" s="63" t="s">
        <v>59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45.75" customHeight="1" x14ac:dyDescent="0.2">
      <c r="A22" s="65"/>
      <c r="B22" s="66"/>
      <c r="C22" s="66"/>
      <c r="D22" s="67"/>
      <c r="E22" s="68" t="s">
        <v>60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x14ac:dyDescent="0.2">
      <c r="A23" s="52" t="s">
        <v>63</v>
      </c>
      <c r="B23" s="53"/>
      <c r="C23" s="53"/>
      <c r="D23" s="54"/>
      <c r="E23" s="55" t="s">
        <v>64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J23" s="57" t="s">
        <v>41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8">
        <v>194.5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>
        <v>194.5</v>
      </c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>
        <f>BE23</f>
        <v>194.5</v>
      </c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>
        <f t="shared" ref="CA23" si="2">BP23</f>
        <v>194.5</v>
      </c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>
        <f t="shared" ref="CL23" si="3">CA23</f>
        <v>194.5</v>
      </c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>
        <f t="shared" ref="CW23" si="4">CL23</f>
        <v>194.5</v>
      </c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9" t="s">
        <v>340</v>
      </c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x14ac:dyDescent="0.2">
      <c r="A24" s="60"/>
      <c r="B24" s="61"/>
      <c r="C24" s="61"/>
      <c r="D24" s="62"/>
      <c r="E24" s="63" t="s">
        <v>296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x14ac:dyDescent="0.2">
      <c r="A25" s="60"/>
      <c r="B25" s="61"/>
      <c r="C25" s="61"/>
      <c r="D25" s="62"/>
      <c r="E25" s="63" t="s">
        <v>297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x14ac:dyDescent="0.2">
      <c r="A26" s="60"/>
      <c r="B26" s="61"/>
      <c r="C26" s="61"/>
      <c r="D26" s="62"/>
      <c r="E26" s="63" t="s">
        <v>298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x14ac:dyDescent="0.2">
      <c r="A27" s="65"/>
      <c r="B27" s="66"/>
      <c r="C27" s="66"/>
      <c r="D27" s="67"/>
      <c r="E27" s="68" t="s">
        <v>273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x14ac:dyDescent="0.2">
      <c r="A28" s="52" t="s">
        <v>69</v>
      </c>
      <c r="B28" s="53"/>
      <c r="C28" s="53"/>
      <c r="D28" s="54"/>
      <c r="E28" s="55" t="s">
        <v>67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57" t="s">
        <v>66</v>
      </c>
      <c r="AK28" s="57"/>
      <c r="AL28" s="57"/>
      <c r="AM28" s="57"/>
      <c r="AN28" s="57"/>
      <c r="AO28" s="57"/>
      <c r="AP28" s="57"/>
      <c r="AQ28" s="57"/>
      <c r="AR28" s="57"/>
      <c r="AS28" s="57"/>
      <c r="AT28" s="58" t="s">
        <v>329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329</v>
      </c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 t="s">
        <v>329</v>
      </c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 t="s">
        <v>329</v>
      </c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 t="s">
        <v>329</v>
      </c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 t="s">
        <v>329</v>
      </c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x14ac:dyDescent="0.2">
      <c r="A29" s="65"/>
      <c r="B29" s="66"/>
      <c r="C29" s="66"/>
      <c r="D29" s="67"/>
      <c r="E29" s="68" t="s">
        <v>68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x14ac:dyDescent="0.2">
      <c r="A30" s="52" t="s">
        <v>70</v>
      </c>
      <c r="B30" s="53"/>
      <c r="C30" s="53"/>
      <c r="D30" s="54"/>
      <c r="E30" s="55" t="s">
        <v>72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57" t="s">
        <v>66</v>
      </c>
      <c r="AK30" s="57"/>
      <c r="AL30" s="57"/>
      <c r="AM30" s="57"/>
      <c r="AN30" s="57"/>
      <c r="AO30" s="57"/>
      <c r="AP30" s="57"/>
      <c r="AQ30" s="57"/>
      <c r="AR30" s="57"/>
      <c r="AS30" s="57"/>
      <c r="AT30" s="58">
        <f>ROUND(60.873/154.047*100,2)</f>
        <v>39.520000000000003</v>
      </c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>
        <f>ROUND(55.1/157.279*100,2)</f>
        <v>35.03</v>
      </c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>
        <f>ROUND(53.991/157.493*100,2)</f>
        <v>34.28</v>
      </c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>
        <f>BP30-0.5</f>
        <v>33.78</v>
      </c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>
        <f t="shared" ref="CL30" si="5">CA30-0.5</f>
        <v>33.28</v>
      </c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>
        <f t="shared" ref="CW30" si="6">CL30-0.5</f>
        <v>32.78</v>
      </c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9" t="s">
        <v>339</v>
      </c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x14ac:dyDescent="0.2">
      <c r="A31" s="60"/>
      <c r="B31" s="61"/>
      <c r="C31" s="61"/>
      <c r="D31" s="62"/>
      <c r="E31" s="63" t="s">
        <v>73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x14ac:dyDescent="0.2">
      <c r="A32" s="60"/>
      <c r="B32" s="61"/>
      <c r="C32" s="61"/>
      <c r="D32" s="62"/>
      <c r="E32" s="63" t="s">
        <v>74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x14ac:dyDescent="0.2">
      <c r="A33" s="60"/>
      <c r="B33" s="61"/>
      <c r="C33" s="61"/>
      <c r="D33" s="62"/>
      <c r="E33" s="63" t="s">
        <v>75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x14ac:dyDescent="0.2">
      <c r="A34" s="60"/>
      <c r="B34" s="61"/>
      <c r="C34" s="61"/>
      <c r="D34" s="62"/>
      <c r="E34" s="63" t="s">
        <v>76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x14ac:dyDescent="0.2">
      <c r="A35" s="65"/>
      <c r="B35" s="66"/>
      <c r="C35" s="66"/>
      <c r="D35" s="67"/>
      <c r="E35" s="68" t="s">
        <v>77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x14ac:dyDescent="0.2">
      <c r="A36" s="52" t="s">
        <v>71</v>
      </c>
      <c r="B36" s="53"/>
      <c r="C36" s="53"/>
      <c r="D36" s="54"/>
      <c r="E36" s="55" t="s">
        <v>78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57" t="s">
        <v>41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8">
        <v>0</v>
      </c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>
        <v>0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>
        <v>0</v>
      </c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>
        <v>0</v>
      </c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>
        <v>0</v>
      </c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>
        <v>0</v>
      </c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x14ac:dyDescent="0.2">
      <c r="A37" s="60"/>
      <c r="B37" s="61"/>
      <c r="C37" s="61"/>
      <c r="D37" s="62"/>
      <c r="E37" s="63" t="s">
        <v>79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x14ac:dyDescent="0.2">
      <c r="A38" s="60"/>
      <c r="B38" s="61"/>
      <c r="C38" s="61"/>
      <c r="D38" s="62"/>
      <c r="E38" s="63" t="s">
        <v>80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x14ac:dyDescent="0.2">
      <c r="A39" s="60"/>
      <c r="B39" s="61"/>
      <c r="C39" s="61"/>
      <c r="D39" s="62"/>
      <c r="E39" s="63" t="s">
        <v>81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x14ac:dyDescent="0.2">
      <c r="A40" s="60"/>
      <c r="B40" s="61"/>
      <c r="C40" s="61"/>
      <c r="D40" s="62"/>
      <c r="E40" s="63" t="s">
        <v>299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x14ac:dyDescent="0.2">
      <c r="A41" s="60"/>
      <c r="B41" s="61"/>
      <c r="C41" s="61"/>
      <c r="D41" s="62"/>
      <c r="E41" s="63" t="s">
        <v>300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x14ac:dyDescent="0.2">
      <c r="A42" s="60"/>
      <c r="B42" s="61"/>
      <c r="C42" s="61"/>
      <c r="D42" s="62"/>
      <c r="E42" s="63" t="s">
        <v>301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x14ac:dyDescent="0.2">
      <c r="A43" s="60"/>
      <c r="B43" s="61"/>
      <c r="C43" s="61"/>
      <c r="D43" s="62"/>
      <c r="E43" s="63" t="s">
        <v>82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x14ac:dyDescent="0.2">
      <c r="A44" s="65"/>
      <c r="B44" s="66"/>
      <c r="C44" s="66"/>
      <c r="D44" s="67"/>
      <c r="E44" s="68" t="s">
        <v>83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x14ac:dyDescent="0.2">
      <c r="A45" s="52" t="s">
        <v>84</v>
      </c>
      <c r="B45" s="53"/>
      <c r="C45" s="53"/>
      <c r="D45" s="54"/>
      <c r="E45" s="55" t="s">
        <v>85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6"/>
      <c r="AJ45" s="57" t="s">
        <v>57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8" t="s">
        <v>330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 t="s">
        <v>330</v>
      </c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 t="s">
        <v>330</v>
      </c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 t="s">
        <v>330</v>
      </c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 t="s">
        <v>330</v>
      </c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 t="s">
        <v>330</v>
      </c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x14ac:dyDescent="0.2">
      <c r="A46" s="60"/>
      <c r="B46" s="61"/>
      <c r="C46" s="61"/>
      <c r="D46" s="62"/>
      <c r="E46" s="63" t="s">
        <v>86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x14ac:dyDescent="0.2">
      <c r="A47" s="60"/>
      <c r="B47" s="61"/>
      <c r="C47" s="61"/>
      <c r="D47" s="62"/>
      <c r="E47" s="71" t="s">
        <v>87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3"/>
      <c r="AJ47" s="57" t="s">
        <v>66</v>
      </c>
      <c r="AK47" s="57"/>
      <c r="AL47" s="57"/>
      <c r="AM47" s="57"/>
      <c r="AN47" s="57"/>
      <c r="AO47" s="57"/>
      <c r="AP47" s="57"/>
      <c r="AQ47" s="57"/>
      <c r="AR47" s="57"/>
      <c r="AS47" s="57"/>
      <c r="AT47" s="58">
        <v>32962.300000000003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>
        <v>34913</v>
      </c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>
        <v>39032.1</v>
      </c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>
        <f>ROUND(BP47*1.01,1)</f>
        <v>39422.400000000001</v>
      </c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>
        <f t="shared" ref="CL47" si="7">ROUND(CA47*1.01,1)</f>
        <v>39816.6</v>
      </c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>
        <f t="shared" ref="CW47" si="8">ROUND(CL47*1.01,1)</f>
        <v>40214.800000000003</v>
      </c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9" t="s">
        <v>366</v>
      </c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ht="16.5" customHeight="1" x14ac:dyDescent="0.2">
      <c r="A48" s="60"/>
      <c r="B48" s="61"/>
      <c r="C48" s="61"/>
      <c r="D48" s="62"/>
      <c r="E48" s="74" t="s">
        <v>88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6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x14ac:dyDescent="0.2">
      <c r="A49" s="60"/>
      <c r="B49" s="61"/>
      <c r="C49" s="61"/>
      <c r="D49" s="62"/>
      <c r="E49" s="71" t="s">
        <v>89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3"/>
      <c r="AJ49" s="57" t="s">
        <v>66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2" t="s">
        <v>329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52" t="s">
        <v>329</v>
      </c>
      <c r="BF49" s="53"/>
      <c r="BG49" s="53"/>
      <c r="BH49" s="53"/>
      <c r="BI49" s="53"/>
      <c r="BJ49" s="53"/>
      <c r="BK49" s="53"/>
      <c r="BL49" s="53"/>
      <c r="BM49" s="53"/>
      <c r="BN49" s="53"/>
      <c r="BO49" s="54"/>
      <c r="BP49" s="52" t="s">
        <v>329</v>
      </c>
      <c r="BQ49" s="53"/>
      <c r="BR49" s="53"/>
      <c r="BS49" s="53"/>
      <c r="BT49" s="53"/>
      <c r="BU49" s="53"/>
      <c r="BV49" s="53"/>
      <c r="BW49" s="53"/>
      <c r="BX49" s="53"/>
      <c r="BY49" s="53"/>
      <c r="BZ49" s="54"/>
      <c r="CA49" s="52" t="s">
        <v>329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4"/>
      <c r="CL49" s="52" t="s">
        <v>329</v>
      </c>
      <c r="CM49" s="53"/>
      <c r="CN49" s="53"/>
      <c r="CO49" s="53"/>
      <c r="CP49" s="53"/>
      <c r="CQ49" s="53"/>
      <c r="CR49" s="53"/>
      <c r="CS49" s="53"/>
      <c r="CT49" s="53"/>
      <c r="CU49" s="53"/>
      <c r="CV49" s="54"/>
      <c r="CW49" s="52" t="s">
        <v>329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4"/>
      <c r="DH49" s="59" t="s">
        <v>336</v>
      </c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x14ac:dyDescent="0.2">
      <c r="A50" s="60"/>
      <c r="B50" s="61"/>
      <c r="C50" s="61"/>
      <c r="D50" s="62"/>
      <c r="E50" s="74" t="s">
        <v>90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6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65"/>
      <c r="AU50" s="66"/>
      <c r="AV50" s="66"/>
      <c r="AW50" s="66"/>
      <c r="AX50" s="66"/>
      <c r="AY50" s="66"/>
      <c r="AZ50" s="66"/>
      <c r="BA50" s="66"/>
      <c r="BB50" s="66"/>
      <c r="BC50" s="66"/>
      <c r="BD50" s="67"/>
      <c r="BE50" s="65"/>
      <c r="BF50" s="66"/>
      <c r="BG50" s="66"/>
      <c r="BH50" s="66"/>
      <c r="BI50" s="66"/>
      <c r="BJ50" s="66"/>
      <c r="BK50" s="66"/>
      <c r="BL50" s="66"/>
      <c r="BM50" s="66"/>
      <c r="BN50" s="66"/>
      <c r="BO50" s="67"/>
      <c r="BP50" s="65"/>
      <c r="BQ50" s="66"/>
      <c r="BR50" s="66"/>
      <c r="BS50" s="66"/>
      <c r="BT50" s="66"/>
      <c r="BU50" s="66"/>
      <c r="BV50" s="66"/>
      <c r="BW50" s="66"/>
      <c r="BX50" s="66"/>
      <c r="BY50" s="66"/>
      <c r="BZ50" s="67"/>
      <c r="CA50" s="65"/>
      <c r="CB50" s="66"/>
      <c r="CC50" s="66"/>
      <c r="CD50" s="66"/>
      <c r="CE50" s="66"/>
      <c r="CF50" s="66"/>
      <c r="CG50" s="66"/>
      <c r="CH50" s="66"/>
      <c r="CI50" s="66"/>
      <c r="CJ50" s="66"/>
      <c r="CK50" s="67"/>
      <c r="CL50" s="65"/>
      <c r="CM50" s="66"/>
      <c r="CN50" s="66"/>
      <c r="CO50" s="66"/>
      <c r="CP50" s="66"/>
      <c r="CQ50" s="66"/>
      <c r="CR50" s="66"/>
      <c r="CS50" s="66"/>
      <c r="CT50" s="66"/>
      <c r="CU50" s="66"/>
      <c r="CV50" s="67"/>
      <c r="CW50" s="65"/>
      <c r="CX50" s="66"/>
      <c r="CY50" s="66"/>
      <c r="CZ50" s="66"/>
      <c r="DA50" s="66"/>
      <c r="DB50" s="66"/>
      <c r="DC50" s="66"/>
      <c r="DD50" s="66"/>
      <c r="DE50" s="66"/>
      <c r="DF50" s="66"/>
      <c r="DG50" s="67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x14ac:dyDescent="0.2">
      <c r="A51" s="60"/>
      <c r="B51" s="61"/>
      <c r="C51" s="61"/>
      <c r="D51" s="62"/>
      <c r="E51" s="71" t="s">
        <v>91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3"/>
      <c r="AJ51" s="57" t="s">
        <v>66</v>
      </c>
      <c r="AK51" s="57"/>
      <c r="AL51" s="57"/>
      <c r="AM51" s="57"/>
      <c r="AN51" s="57"/>
      <c r="AO51" s="57"/>
      <c r="AP51" s="57"/>
      <c r="AQ51" s="57"/>
      <c r="AR51" s="57"/>
      <c r="AS51" s="57"/>
      <c r="AT51" s="52" t="s">
        <v>329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52" t="s">
        <v>329</v>
      </c>
      <c r="BF51" s="53"/>
      <c r="BG51" s="53"/>
      <c r="BH51" s="53"/>
      <c r="BI51" s="53"/>
      <c r="BJ51" s="53"/>
      <c r="BK51" s="53"/>
      <c r="BL51" s="53"/>
      <c r="BM51" s="53"/>
      <c r="BN51" s="53"/>
      <c r="BO51" s="54"/>
      <c r="BP51" s="52" t="s">
        <v>329</v>
      </c>
      <c r="BQ51" s="53"/>
      <c r="BR51" s="53"/>
      <c r="BS51" s="53"/>
      <c r="BT51" s="53"/>
      <c r="BU51" s="53"/>
      <c r="BV51" s="53"/>
      <c r="BW51" s="53"/>
      <c r="BX51" s="53"/>
      <c r="BY51" s="53"/>
      <c r="BZ51" s="54"/>
      <c r="CA51" s="52" t="s">
        <v>329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4"/>
      <c r="CL51" s="52" t="s">
        <v>329</v>
      </c>
      <c r="CM51" s="53"/>
      <c r="CN51" s="53"/>
      <c r="CO51" s="53"/>
      <c r="CP51" s="53"/>
      <c r="CQ51" s="53"/>
      <c r="CR51" s="53"/>
      <c r="CS51" s="53"/>
      <c r="CT51" s="53"/>
      <c r="CU51" s="53"/>
      <c r="CV51" s="54"/>
      <c r="CW51" s="52" t="s">
        <v>329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4"/>
      <c r="DH51" s="59" t="s">
        <v>334</v>
      </c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x14ac:dyDescent="0.2">
      <c r="A52" s="60"/>
      <c r="B52" s="61"/>
      <c r="C52" s="61"/>
      <c r="D52" s="62"/>
      <c r="E52" s="74" t="s">
        <v>92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6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65"/>
      <c r="AU52" s="66"/>
      <c r="AV52" s="66"/>
      <c r="AW52" s="66"/>
      <c r="AX52" s="66"/>
      <c r="AY52" s="66"/>
      <c r="AZ52" s="66"/>
      <c r="BA52" s="66"/>
      <c r="BB52" s="66"/>
      <c r="BC52" s="66"/>
      <c r="BD52" s="67"/>
      <c r="BE52" s="65"/>
      <c r="BF52" s="66"/>
      <c r="BG52" s="66"/>
      <c r="BH52" s="66"/>
      <c r="BI52" s="66"/>
      <c r="BJ52" s="66"/>
      <c r="BK52" s="66"/>
      <c r="BL52" s="66"/>
      <c r="BM52" s="66"/>
      <c r="BN52" s="66"/>
      <c r="BO52" s="67"/>
      <c r="BP52" s="65"/>
      <c r="BQ52" s="66"/>
      <c r="BR52" s="66"/>
      <c r="BS52" s="66"/>
      <c r="BT52" s="66"/>
      <c r="BU52" s="66"/>
      <c r="BV52" s="66"/>
      <c r="BW52" s="66"/>
      <c r="BX52" s="66"/>
      <c r="BY52" s="66"/>
      <c r="BZ52" s="67"/>
      <c r="CA52" s="65"/>
      <c r="CB52" s="66"/>
      <c r="CC52" s="66"/>
      <c r="CD52" s="66"/>
      <c r="CE52" s="66"/>
      <c r="CF52" s="66"/>
      <c r="CG52" s="66"/>
      <c r="CH52" s="66"/>
      <c r="CI52" s="66"/>
      <c r="CJ52" s="66"/>
      <c r="CK52" s="67"/>
      <c r="CL52" s="65"/>
      <c r="CM52" s="66"/>
      <c r="CN52" s="66"/>
      <c r="CO52" s="66"/>
      <c r="CP52" s="66"/>
      <c r="CQ52" s="66"/>
      <c r="CR52" s="66"/>
      <c r="CS52" s="66"/>
      <c r="CT52" s="66"/>
      <c r="CU52" s="66"/>
      <c r="CV52" s="67"/>
      <c r="CW52" s="65"/>
      <c r="CX52" s="66"/>
      <c r="CY52" s="66"/>
      <c r="CZ52" s="66"/>
      <c r="DA52" s="66"/>
      <c r="DB52" s="66"/>
      <c r="DC52" s="66"/>
      <c r="DD52" s="66"/>
      <c r="DE52" s="66"/>
      <c r="DF52" s="66"/>
      <c r="DG52" s="67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x14ac:dyDescent="0.2">
      <c r="A53" s="60"/>
      <c r="B53" s="61"/>
      <c r="C53" s="61"/>
      <c r="D53" s="62"/>
      <c r="E53" s="71" t="s">
        <v>93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3"/>
      <c r="AJ53" s="57" t="s">
        <v>66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2" t="s">
        <v>329</v>
      </c>
      <c r="AU53" s="53"/>
      <c r="AV53" s="53"/>
      <c r="AW53" s="53"/>
      <c r="AX53" s="53"/>
      <c r="AY53" s="53"/>
      <c r="AZ53" s="53"/>
      <c r="BA53" s="53"/>
      <c r="BB53" s="53"/>
      <c r="BC53" s="53"/>
      <c r="BD53" s="54"/>
      <c r="BE53" s="52" t="s">
        <v>329</v>
      </c>
      <c r="BF53" s="53"/>
      <c r="BG53" s="53"/>
      <c r="BH53" s="53"/>
      <c r="BI53" s="53"/>
      <c r="BJ53" s="53"/>
      <c r="BK53" s="53"/>
      <c r="BL53" s="53"/>
      <c r="BM53" s="53"/>
      <c r="BN53" s="53"/>
      <c r="BO53" s="54"/>
      <c r="BP53" s="52" t="s">
        <v>329</v>
      </c>
      <c r="BQ53" s="53"/>
      <c r="BR53" s="53"/>
      <c r="BS53" s="53"/>
      <c r="BT53" s="53"/>
      <c r="BU53" s="53"/>
      <c r="BV53" s="53"/>
      <c r="BW53" s="53"/>
      <c r="BX53" s="53"/>
      <c r="BY53" s="53"/>
      <c r="BZ53" s="54"/>
      <c r="CA53" s="52" t="s">
        <v>329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4"/>
      <c r="CL53" s="52" t="s">
        <v>329</v>
      </c>
      <c r="CM53" s="53"/>
      <c r="CN53" s="53"/>
      <c r="CO53" s="53"/>
      <c r="CP53" s="53"/>
      <c r="CQ53" s="53"/>
      <c r="CR53" s="53"/>
      <c r="CS53" s="53"/>
      <c r="CT53" s="53"/>
      <c r="CU53" s="53"/>
      <c r="CV53" s="54"/>
      <c r="CW53" s="52" t="s">
        <v>329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4"/>
      <c r="DH53" s="59" t="s">
        <v>334</v>
      </c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x14ac:dyDescent="0.2">
      <c r="A54" s="60"/>
      <c r="B54" s="61"/>
      <c r="C54" s="61"/>
      <c r="D54" s="62"/>
      <c r="E54" s="74" t="s">
        <v>94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6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65"/>
      <c r="AU54" s="66"/>
      <c r="AV54" s="66"/>
      <c r="AW54" s="66"/>
      <c r="AX54" s="66"/>
      <c r="AY54" s="66"/>
      <c r="AZ54" s="66"/>
      <c r="BA54" s="66"/>
      <c r="BB54" s="66"/>
      <c r="BC54" s="66"/>
      <c r="BD54" s="67"/>
      <c r="BE54" s="65"/>
      <c r="BF54" s="66"/>
      <c r="BG54" s="66"/>
      <c r="BH54" s="66"/>
      <c r="BI54" s="66"/>
      <c r="BJ54" s="66"/>
      <c r="BK54" s="66"/>
      <c r="BL54" s="66"/>
      <c r="BM54" s="66"/>
      <c r="BN54" s="66"/>
      <c r="BO54" s="67"/>
      <c r="BP54" s="65"/>
      <c r="BQ54" s="66"/>
      <c r="BR54" s="66"/>
      <c r="BS54" s="66"/>
      <c r="BT54" s="66"/>
      <c r="BU54" s="66"/>
      <c r="BV54" s="66"/>
      <c r="BW54" s="66"/>
      <c r="BX54" s="66"/>
      <c r="BY54" s="66"/>
      <c r="BZ54" s="67"/>
      <c r="CA54" s="65"/>
      <c r="CB54" s="66"/>
      <c r="CC54" s="66"/>
      <c r="CD54" s="66"/>
      <c r="CE54" s="66"/>
      <c r="CF54" s="66"/>
      <c r="CG54" s="66"/>
      <c r="CH54" s="66"/>
      <c r="CI54" s="66"/>
      <c r="CJ54" s="66"/>
      <c r="CK54" s="67"/>
      <c r="CL54" s="65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7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x14ac:dyDescent="0.2">
      <c r="A55" s="60"/>
      <c r="B55" s="61"/>
      <c r="C55" s="61"/>
      <c r="D55" s="62"/>
      <c r="E55" s="71" t="s">
        <v>95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3"/>
      <c r="AJ55" s="57" t="s">
        <v>66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8">
        <f>ROUND(66546.9/180.5/12*1000,0)</f>
        <v>30723</v>
      </c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>
        <f>ROUND(64754.7/181.3/12*1000,0)</f>
        <v>29764</v>
      </c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>
        <f>ROUND(68797/174.8/12*1000,0)</f>
        <v>32798</v>
      </c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>
        <f>ROUND(BP55*1.01,1)</f>
        <v>33126</v>
      </c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>
        <f t="shared" ref="CL55" si="9">ROUND(CA55*1.01,1)</f>
        <v>33457.300000000003</v>
      </c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>
        <f t="shared" ref="CW55" si="10">ROUND(CL55*1.01,1)</f>
        <v>33791.9</v>
      </c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9" t="s">
        <v>362</v>
      </c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x14ac:dyDescent="0.2">
      <c r="A56" s="60"/>
      <c r="B56" s="61"/>
      <c r="C56" s="61"/>
      <c r="D56" s="62"/>
      <c r="E56" s="74" t="s">
        <v>96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6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x14ac:dyDescent="0.2">
      <c r="A57" s="60"/>
      <c r="B57" s="61"/>
      <c r="C57" s="61"/>
      <c r="D57" s="62"/>
      <c r="E57" s="71" t="s">
        <v>97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3"/>
      <c r="AJ57" s="57" t="s">
        <v>66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8">
        <f>ROUND(9395.9/48/12*1000,0)</f>
        <v>16312</v>
      </c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>
        <f>ROUND(9751.7/45.6/12*1000,0)</f>
        <v>17821</v>
      </c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>
        <f>ROUND(10345.7/38/12*1000,0)</f>
        <v>22688</v>
      </c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>
        <f>ROUND(BP57*1.01,1)</f>
        <v>22914.9</v>
      </c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>
        <f t="shared" ref="CL57" si="11">ROUND(CA57*1.01,1)</f>
        <v>23144</v>
      </c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>
        <f t="shared" ref="CW57" si="12">ROUND(CL57*1.01,1)</f>
        <v>23375.4</v>
      </c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9" t="s">
        <v>363</v>
      </c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x14ac:dyDescent="0.2">
      <c r="A58" s="65"/>
      <c r="B58" s="66"/>
      <c r="C58" s="66"/>
      <c r="D58" s="67"/>
      <c r="E58" s="74" t="s">
        <v>98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6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x14ac:dyDescent="0.2">
      <c r="A59" s="43" t="s">
        <v>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8"/>
    </row>
    <row r="60" spans="1:123" x14ac:dyDescent="0.2">
      <c r="A60" s="52" t="s">
        <v>100</v>
      </c>
      <c r="B60" s="53"/>
      <c r="C60" s="53"/>
      <c r="D60" s="54"/>
      <c r="E60" s="55" t="s">
        <v>103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6"/>
      <c r="AJ60" s="77" t="s">
        <v>41</v>
      </c>
      <c r="AK60" s="77"/>
      <c r="AL60" s="77"/>
      <c r="AM60" s="77"/>
      <c r="AN60" s="77"/>
      <c r="AO60" s="77"/>
      <c r="AP60" s="77"/>
      <c r="AQ60" s="77"/>
      <c r="AR60" s="77"/>
      <c r="AS60" s="77"/>
      <c r="AT60" s="78" t="s">
        <v>329</v>
      </c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 t="s">
        <v>329</v>
      </c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 t="s">
        <v>329</v>
      </c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 t="s">
        <v>329</v>
      </c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 t="s">
        <v>329</v>
      </c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 t="s">
        <v>329</v>
      </c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9" t="s">
        <v>336</v>
      </c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</row>
    <row r="61" spans="1:123" x14ac:dyDescent="0.2">
      <c r="A61" s="60"/>
      <c r="B61" s="61"/>
      <c r="C61" s="61"/>
      <c r="D61" s="62"/>
      <c r="E61" s="63" t="s">
        <v>104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x14ac:dyDescent="0.2">
      <c r="A62" s="60"/>
      <c r="B62" s="61"/>
      <c r="C62" s="61"/>
      <c r="D62" s="62"/>
      <c r="E62" s="63" t="s">
        <v>105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x14ac:dyDescent="0.2">
      <c r="A63" s="60"/>
      <c r="B63" s="61"/>
      <c r="C63" s="61"/>
      <c r="D63" s="62"/>
      <c r="E63" s="63" t="s">
        <v>106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x14ac:dyDescent="0.2">
      <c r="A64" s="60"/>
      <c r="B64" s="61"/>
      <c r="C64" s="61"/>
      <c r="D64" s="62"/>
      <c r="E64" s="63" t="s">
        <v>107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x14ac:dyDescent="0.2">
      <c r="A65" s="65"/>
      <c r="B65" s="66"/>
      <c r="C65" s="66"/>
      <c r="D65" s="67"/>
      <c r="E65" s="68" t="s">
        <v>108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9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x14ac:dyDescent="0.2">
      <c r="A66" s="52" t="s">
        <v>101</v>
      </c>
      <c r="B66" s="53"/>
      <c r="C66" s="53"/>
      <c r="D66" s="54"/>
      <c r="E66" s="55" t="s">
        <v>109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6"/>
      <c r="AJ66" s="57" t="s">
        <v>66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8" t="s">
        <v>329</v>
      </c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 t="s">
        <v>329</v>
      </c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 t="s">
        <v>329</v>
      </c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 t="s">
        <v>329</v>
      </c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 t="s">
        <v>329</v>
      </c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 t="s">
        <v>329</v>
      </c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9" t="s">
        <v>336</v>
      </c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x14ac:dyDescent="0.2">
      <c r="A67" s="60"/>
      <c r="B67" s="61"/>
      <c r="C67" s="61"/>
      <c r="D67" s="62"/>
      <c r="E67" s="63" t="s">
        <v>110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x14ac:dyDescent="0.2">
      <c r="A68" s="60"/>
      <c r="B68" s="61"/>
      <c r="C68" s="61"/>
      <c r="D68" s="62"/>
      <c r="E68" s="63" t="s">
        <v>111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x14ac:dyDescent="0.2">
      <c r="A69" s="60"/>
      <c r="B69" s="61"/>
      <c r="C69" s="61"/>
      <c r="D69" s="62"/>
      <c r="E69" s="63" t="s">
        <v>112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x14ac:dyDescent="0.2">
      <c r="A70" s="65"/>
      <c r="B70" s="66"/>
      <c r="C70" s="66"/>
      <c r="D70" s="67"/>
      <c r="E70" s="68" t="s">
        <v>108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9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x14ac:dyDescent="0.2">
      <c r="A71" s="52" t="s">
        <v>102</v>
      </c>
      <c r="B71" s="53"/>
      <c r="C71" s="53"/>
      <c r="D71" s="54"/>
      <c r="E71" s="55" t="s">
        <v>113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6"/>
      <c r="AJ71" s="57" t="s">
        <v>41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8">
        <v>0</v>
      </c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>
        <v>0</v>
      </c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>
        <v>0</v>
      </c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>
        <v>0</v>
      </c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>
        <v>0</v>
      </c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9" t="s">
        <v>337</v>
      </c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x14ac:dyDescent="0.2">
      <c r="A72" s="60"/>
      <c r="B72" s="61"/>
      <c r="C72" s="61"/>
      <c r="D72" s="62"/>
      <c r="E72" s="63" t="s">
        <v>114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x14ac:dyDescent="0.2">
      <c r="A73" s="60"/>
      <c r="B73" s="61"/>
      <c r="C73" s="61"/>
      <c r="D73" s="62"/>
      <c r="E73" s="63" t="s">
        <v>115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x14ac:dyDescent="0.2">
      <c r="A74" s="60"/>
      <c r="B74" s="61"/>
      <c r="C74" s="61"/>
      <c r="D74" s="62"/>
      <c r="E74" s="80" t="s">
        <v>116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x14ac:dyDescent="0.2">
      <c r="A75" s="60"/>
      <c r="B75" s="61"/>
      <c r="C75" s="61"/>
      <c r="D75" s="62"/>
      <c r="E75" s="80" t="s">
        <v>117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x14ac:dyDescent="0.2">
      <c r="A76" s="65"/>
      <c r="B76" s="66"/>
      <c r="C76" s="66"/>
      <c r="D76" s="67"/>
      <c r="E76" s="81" t="s">
        <v>118</v>
      </c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9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</row>
    <row r="77" spans="1:123" x14ac:dyDescent="0.2">
      <c r="A77" s="46" t="s">
        <v>119</v>
      </c>
      <c r="B77" s="47"/>
      <c r="C77" s="47"/>
      <c r="D77" s="47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8"/>
    </row>
    <row r="78" spans="1:123" x14ac:dyDescent="0.2">
      <c r="A78" s="52" t="s">
        <v>120</v>
      </c>
      <c r="B78" s="53"/>
      <c r="C78" s="53"/>
      <c r="D78" s="54"/>
      <c r="E78" s="55" t="s">
        <v>125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6"/>
      <c r="AJ78" s="57" t="s">
        <v>41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8" t="s">
        <v>329</v>
      </c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 t="s">
        <v>329</v>
      </c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 t="s">
        <v>329</v>
      </c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 t="s">
        <v>329</v>
      </c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 t="s">
        <v>329</v>
      </c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 t="s">
        <v>329</v>
      </c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9" t="s">
        <v>334</v>
      </c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x14ac:dyDescent="0.2">
      <c r="A79" s="60"/>
      <c r="B79" s="61"/>
      <c r="C79" s="61"/>
      <c r="D79" s="62"/>
      <c r="E79" s="63" t="s">
        <v>126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4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x14ac:dyDescent="0.2">
      <c r="A80" s="60"/>
      <c r="B80" s="61"/>
      <c r="C80" s="61"/>
      <c r="D80" s="62"/>
      <c r="E80" s="63" t="s">
        <v>127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4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x14ac:dyDescent="0.2">
      <c r="A81" s="60"/>
      <c r="B81" s="61"/>
      <c r="C81" s="61"/>
      <c r="D81" s="62"/>
      <c r="E81" s="63" t="s">
        <v>128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4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x14ac:dyDescent="0.2">
      <c r="A82" s="60"/>
      <c r="B82" s="61"/>
      <c r="C82" s="61"/>
      <c r="D82" s="62"/>
      <c r="E82" s="63" t="s">
        <v>129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x14ac:dyDescent="0.2">
      <c r="A83" s="65"/>
      <c r="B83" s="66"/>
      <c r="C83" s="66"/>
      <c r="D83" s="67"/>
      <c r="E83" s="68" t="s">
        <v>130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9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x14ac:dyDescent="0.2">
      <c r="A84" s="52" t="s">
        <v>121</v>
      </c>
      <c r="B84" s="53"/>
      <c r="C84" s="53"/>
      <c r="D84" s="54"/>
      <c r="E84" s="55" t="s">
        <v>131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6"/>
      <c r="AJ84" s="57" t="s">
        <v>66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8" t="s">
        <v>329</v>
      </c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 t="s">
        <v>329</v>
      </c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 t="s">
        <v>329</v>
      </c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 t="s">
        <v>329</v>
      </c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 t="s">
        <v>329</v>
      </c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 t="s">
        <v>329</v>
      </c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9" t="s">
        <v>334</v>
      </c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x14ac:dyDescent="0.2">
      <c r="A85" s="60"/>
      <c r="B85" s="61"/>
      <c r="C85" s="61"/>
      <c r="D85" s="62"/>
      <c r="E85" s="63" t="s">
        <v>132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4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x14ac:dyDescent="0.2">
      <c r="A86" s="60"/>
      <c r="B86" s="61"/>
      <c r="C86" s="61"/>
      <c r="D86" s="62"/>
      <c r="E86" s="63" t="s">
        <v>133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4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x14ac:dyDescent="0.2">
      <c r="A87" s="60"/>
      <c r="B87" s="61"/>
      <c r="C87" s="61"/>
      <c r="D87" s="62"/>
      <c r="E87" s="63" t="s">
        <v>134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4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x14ac:dyDescent="0.2">
      <c r="A88" s="65"/>
      <c r="B88" s="66"/>
      <c r="C88" s="66"/>
      <c r="D88" s="67"/>
      <c r="E88" s="68" t="s">
        <v>135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9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x14ac:dyDescent="0.2">
      <c r="A89" s="52" t="s">
        <v>122</v>
      </c>
      <c r="B89" s="53"/>
      <c r="C89" s="53"/>
      <c r="D89" s="54"/>
      <c r="E89" s="55" t="s">
        <v>131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6"/>
      <c r="AJ89" s="57" t="s">
        <v>66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8">
        <v>0</v>
      </c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>
        <v>0</v>
      </c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>
        <v>0</v>
      </c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>
        <v>0</v>
      </c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>
        <v>0</v>
      </c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>
        <v>0</v>
      </c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9" t="s">
        <v>335</v>
      </c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x14ac:dyDescent="0.2">
      <c r="A90" s="60"/>
      <c r="B90" s="61"/>
      <c r="C90" s="61"/>
      <c r="D90" s="62"/>
      <c r="E90" s="63" t="s">
        <v>136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4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x14ac:dyDescent="0.2">
      <c r="A91" s="60"/>
      <c r="B91" s="61"/>
      <c r="C91" s="61"/>
      <c r="D91" s="62"/>
      <c r="E91" s="63" t="s">
        <v>137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4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x14ac:dyDescent="0.2">
      <c r="A92" s="60"/>
      <c r="B92" s="61"/>
      <c r="C92" s="61"/>
      <c r="D92" s="62"/>
      <c r="E92" s="63" t="s">
        <v>138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4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x14ac:dyDescent="0.2">
      <c r="A93" s="60"/>
      <c r="B93" s="61"/>
      <c r="C93" s="61"/>
      <c r="D93" s="62"/>
      <c r="E93" s="63" t="s">
        <v>139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4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x14ac:dyDescent="0.2">
      <c r="A94" s="65"/>
      <c r="B94" s="66"/>
      <c r="C94" s="66"/>
      <c r="D94" s="67"/>
      <c r="E94" s="63" t="s">
        <v>92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4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x14ac:dyDescent="0.2">
      <c r="A95" s="52" t="s">
        <v>123</v>
      </c>
      <c r="B95" s="53"/>
      <c r="C95" s="53"/>
      <c r="D95" s="54"/>
      <c r="E95" s="55" t="s">
        <v>140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6"/>
      <c r="AJ95" s="57" t="s">
        <v>66</v>
      </c>
      <c r="AK95" s="57"/>
      <c r="AL95" s="57"/>
      <c r="AM95" s="57"/>
      <c r="AN95" s="57"/>
      <c r="AO95" s="57"/>
      <c r="AP95" s="57"/>
      <c r="AQ95" s="57"/>
      <c r="AR95" s="57"/>
      <c r="AS95" s="57"/>
      <c r="AT95" s="58" t="s">
        <v>329</v>
      </c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 t="s">
        <v>329</v>
      </c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 t="s">
        <v>329</v>
      </c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 t="s">
        <v>329</v>
      </c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 t="s">
        <v>329</v>
      </c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 t="s">
        <v>329</v>
      </c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9" t="s">
        <v>334</v>
      </c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x14ac:dyDescent="0.2">
      <c r="A96" s="60"/>
      <c r="B96" s="61"/>
      <c r="C96" s="61"/>
      <c r="D96" s="62"/>
      <c r="E96" s="63" t="s">
        <v>141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4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x14ac:dyDescent="0.2">
      <c r="A97" s="60"/>
      <c r="B97" s="61"/>
      <c r="C97" s="61"/>
      <c r="D97" s="62"/>
      <c r="E97" s="63" t="s">
        <v>142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4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x14ac:dyDescent="0.2">
      <c r="A98" s="65"/>
      <c r="B98" s="66"/>
      <c r="C98" s="66"/>
      <c r="D98" s="67"/>
      <c r="E98" s="68" t="s">
        <v>143</v>
      </c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9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x14ac:dyDescent="0.2">
      <c r="A99" s="52" t="s">
        <v>124</v>
      </c>
      <c r="B99" s="53"/>
      <c r="C99" s="53"/>
      <c r="D99" s="54"/>
      <c r="E99" s="55" t="s">
        <v>144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6"/>
      <c r="AJ99" s="57" t="s">
        <v>66</v>
      </c>
      <c r="AK99" s="57"/>
      <c r="AL99" s="57"/>
      <c r="AM99" s="57"/>
      <c r="AN99" s="57"/>
      <c r="AO99" s="57"/>
      <c r="AP99" s="57"/>
      <c r="AQ99" s="57"/>
      <c r="AR99" s="57"/>
      <c r="AS99" s="57"/>
      <c r="AT99" s="58" t="s">
        <v>329</v>
      </c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 t="s">
        <v>329</v>
      </c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 t="s">
        <v>329</v>
      </c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 t="s">
        <v>329</v>
      </c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 t="s">
        <v>329</v>
      </c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 t="s">
        <v>329</v>
      </c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9" t="s">
        <v>334</v>
      </c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x14ac:dyDescent="0.2">
      <c r="A100" s="60"/>
      <c r="B100" s="61"/>
      <c r="C100" s="61"/>
      <c r="D100" s="62"/>
      <c r="E100" s="63" t="s">
        <v>145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4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x14ac:dyDescent="0.2">
      <c r="A101" s="60"/>
      <c r="B101" s="61"/>
      <c r="C101" s="61"/>
      <c r="D101" s="62"/>
      <c r="E101" s="63" t="s">
        <v>146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4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x14ac:dyDescent="0.2">
      <c r="A102" s="60"/>
      <c r="B102" s="61"/>
      <c r="C102" s="61"/>
      <c r="D102" s="62"/>
      <c r="E102" s="63" t="s">
        <v>147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4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x14ac:dyDescent="0.2">
      <c r="A103" s="60"/>
      <c r="B103" s="61"/>
      <c r="C103" s="61"/>
      <c r="D103" s="62"/>
      <c r="E103" s="63" t="s">
        <v>142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4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x14ac:dyDescent="0.2">
      <c r="A104" s="65"/>
      <c r="B104" s="66"/>
      <c r="C104" s="66"/>
      <c r="D104" s="67"/>
      <c r="E104" s="68" t="s">
        <v>143</v>
      </c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9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x14ac:dyDescent="0.2">
      <c r="A105" s="52" t="s">
        <v>148</v>
      </c>
      <c r="B105" s="53"/>
      <c r="C105" s="53"/>
      <c r="D105" s="54"/>
      <c r="E105" s="55" t="s">
        <v>151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6"/>
      <c r="AJ105" s="57" t="s">
        <v>150</v>
      </c>
      <c r="AK105" s="57"/>
      <c r="AL105" s="57"/>
      <c r="AM105" s="57"/>
      <c r="AN105" s="57"/>
      <c r="AO105" s="57"/>
      <c r="AP105" s="57"/>
      <c r="AQ105" s="57"/>
      <c r="AR105" s="57"/>
      <c r="AS105" s="57"/>
      <c r="AT105" s="58">
        <f>ROUND((53607+62106)/6643,1)</f>
        <v>17.399999999999999</v>
      </c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>
        <f>ROUND(61924/7093,1)</f>
        <v>8.6999999999999993</v>
      </c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>
        <f>ROUND(57506/7302,1)</f>
        <v>7.9</v>
      </c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>
        <f>ROUND(68940/7302,1)</f>
        <v>9.4</v>
      </c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>
        <f>ROUND(71352/7302,1)</f>
        <v>9.8000000000000007</v>
      </c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>
        <f>ROUND(57964/7302,1)</f>
        <v>7.9</v>
      </c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9" t="s">
        <v>341</v>
      </c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x14ac:dyDescent="0.2">
      <c r="A106" s="60"/>
      <c r="B106" s="61"/>
      <c r="C106" s="61"/>
      <c r="D106" s="62"/>
      <c r="E106" s="63" t="s">
        <v>152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4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x14ac:dyDescent="0.2">
      <c r="A107" s="60"/>
      <c r="B107" s="61"/>
      <c r="C107" s="61"/>
      <c r="D107" s="62"/>
      <c r="E107" s="63" t="s">
        <v>153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x14ac:dyDescent="0.2">
      <c r="A108" s="65"/>
      <c r="B108" s="66"/>
      <c r="C108" s="66"/>
      <c r="D108" s="67"/>
      <c r="E108" s="68" t="s">
        <v>154</v>
      </c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9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x14ac:dyDescent="0.2">
      <c r="A109" s="52" t="s">
        <v>149</v>
      </c>
      <c r="B109" s="53"/>
      <c r="C109" s="53"/>
      <c r="D109" s="54"/>
      <c r="E109" s="55" t="s">
        <v>155</v>
      </c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6"/>
      <c r="AJ109" s="57" t="s">
        <v>41</v>
      </c>
      <c r="AK109" s="57"/>
      <c r="AL109" s="57"/>
      <c r="AM109" s="57"/>
      <c r="AN109" s="57"/>
      <c r="AO109" s="57"/>
      <c r="AP109" s="57"/>
      <c r="AQ109" s="57"/>
      <c r="AR109" s="57"/>
      <c r="AS109" s="57"/>
      <c r="AT109" s="58">
        <f>ROUND((4433+1097+216)/8668%,1)</f>
        <v>66.3</v>
      </c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>
        <f>ROUND((4838+1145+216)/9033%,1)</f>
        <v>68.599999999999994</v>
      </c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>
        <v>88.49</v>
      </c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>
        <v>88.5</v>
      </c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>
        <v>88.51</v>
      </c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>
        <v>88.52</v>
      </c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9" t="s">
        <v>342</v>
      </c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x14ac:dyDescent="0.2">
      <c r="A110" s="60"/>
      <c r="B110" s="61"/>
      <c r="C110" s="61"/>
      <c r="D110" s="62"/>
      <c r="E110" s="63" t="s">
        <v>156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4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x14ac:dyDescent="0.2">
      <c r="A111" s="60"/>
      <c r="B111" s="61"/>
      <c r="C111" s="61"/>
      <c r="D111" s="62"/>
      <c r="E111" s="63" t="s">
        <v>157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4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x14ac:dyDescent="0.2">
      <c r="A112" s="60"/>
      <c r="B112" s="61"/>
      <c r="C112" s="61"/>
      <c r="D112" s="62"/>
      <c r="E112" s="63" t="s">
        <v>158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4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x14ac:dyDescent="0.2">
      <c r="A113" s="60"/>
      <c r="B113" s="61"/>
      <c r="C113" s="61"/>
      <c r="D113" s="62"/>
      <c r="E113" s="63" t="s">
        <v>159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4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x14ac:dyDescent="0.2">
      <c r="A114" s="65"/>
      <c r="B114" s="66"/>
      <c r="C114" s="66"/>
      <c r="D114" s="67"/>
      <c r="E114" s="68" t="s">
        <v>160</v>
      </c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9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x14ac:dyDescent="0.2">
      <c r="A115" s="46" t="s">
        <v>161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8"/>
    </row>
    <row r="116" spans="1:123" x14ac:dyDescent="0.2">
      <c r="A116" s="52" t="s">
        <v>162</v>
      </c>
      <c r="B116" s="53"/>
      <c r="C116" s="53"/>
      <c r="D116" s="54"/>
      <c r="E116" s="84" t="s">
        <v>163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5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8" t="s">
        <v>330</v>
      </c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 t="s">
        <v>330</v>
      </c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 t="s">
        <v>330</v>
      </c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 t="s">
        <v>330</v>
      </c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 t="s">
        <v>330</v>
      </c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 t="s">
        <v>330</v>
      </c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</row>
    <row r="117" spans="1:123" x14ac:dyDescent="0.2">
      <c r="A117" s="60"/>
      <c r="B117" s="61"/>
      <c r="C117" s="61"/>
      <c r="D117" s="62"/>
      <c r="E117" s="86" t="s">
        <v>164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x14ac:dyDescent="0.2">
      <c r="A118" s="60"/>
      <c r="B118" s="61"/>
      <c r="C118" s="61"/>
      <c r="D118" s="62"/>
      <c r="E118" s="86" t="s">
        <v>165</v>
      </c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7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ht="31.5" customHeight="1" x14ac:dyDescent="0.2">
      <c r="A119" s="88"/>
      <c r="B119" s="89"/>
      <c r="C119" s="89"/>
      <c r="D119" s="90"/>
      <c r="E119" s="91" t="s">
        <v>166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3"/>
      <c r="AJ119" s="94" t="s">
        <v>41</v>
      </c>
      <c r="AK119" s="94"/>
      <c r="AL119" s="94"/>
      <c r="AM119" s="94"/>
      <c r="AN119" s="94"/>
      <c r="AO119" s="94"/>
      <c r="AP119" s="94"/>
      <c r="AQ119" s="94"/>
      <c r="AR119" s="94"/>
      <c r="AS119" s="94"/>
      <c r="AT119" s="95">
        <v>73.599999999999994</v>
      </c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>
        <f>ROUND((1287/(0.03*58384))*100,1)</f>
        <v>73.5</v>
      </c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>
        <f>ROUND((1276/(0.03*58125))*100,1)</f>
        <v>73.2</v>
      </c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>
        <f>BP119</f>
        <v>73.2</v>
      </c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>
        <f t="shared" ref="CL119:CL120" si="13">CA119</f>
        <v>73.2</v>
      </c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>
        <f t="shared" ref="CW119:CW120" si="14">CL119</f>
        <v>73.2</v>
      </c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6" t="s">
        <v>367</v>
      </c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</row>
    <row r="120" spans="1:123" ht="24" customHeight="1" x14ac:dyDescent="0.2">
      <c r="A120" s="88"/>
      <c r="B120" s="89"/>
      <c r="C120" s="89"/>
      <c r="D120" s="90"/>
      <c r="E120" s="97" t="s">
        <v>167</v>
      </c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9"/>
      <c r="AJ120" s="94" t="s">
        <v>66</v>
      </c>
      <c r="AK120" s="94"/>
      <c r="AL120" s="94"/>
      <c r="AM120" s="94"/>
      <c r="AN120" s="94"/>
      <c r="AO120" s="94"/>
      <c r="AP120" s="94"/>
      <c r="AQ120" s="94"/>
      <c r="AR120" s="94"/>
      <c r="AS120" s="94"/>
      <c r="AT120" s="95">
        <v>71.680000000000007</v>
      </c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>
        <f>ROUND((7/5.8+1/1.11)/3*100,2)</f>
        <v>70.260000000000005</v>
      </c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>
        <f>ROUND((7/5.8+1/0.94)/3*100,2)</f>
        <v>75.69</v>
      </c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>
        <f>BP120</f>
        <v>75.69</v>
      </c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>
        <f t="shared" si="13"/>
        <v>75.69</v>
      </c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>
        <f t="shared" si="14"/>
        <v>75.69</v>
      </c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6" t="s">
        <v>368</v>
      </c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</row>
    <row r="121" spans="1:123" ht="15" customHeight="1" x14ac:dyDescent="0.2">
      <c r="A121" s="49"/>
      <c r="B121" s="50"/>
      <c r="C121" s="50"/>
      <c r="D121" s="51"/>
      <c r="E121" s="97" t="s">
        <v>168</v>
      </c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9"/>
      <c r="AJ121" s="94" t="s">
        <v>66</v>
      </c>
      <c r="AK121" s="94"/>
      <c r="AL121" s="94"/>
      <c r="AM121" s="94"/>
      <c r="AN121" s="94"/>
      <c r="AO121" s="94"/>
      <c r="AP121" s="94"/>
      <c r="AQ121" s="94"/>
      <c r="AR121" s="94"/>
      <c r="AS121" s="94"/>
      <c r="AT121" s="95">
        <v>0</v>
      </c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>
        <v>0</v>
      </c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>
        <v>0</v>
      </c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>
        <v>0</v>
      </c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>
        <v>0</v>
      </c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>
        <v>0</v>
      </c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</row>
    <row r="122" spans="1:123" x14ac:dyDescent="0.2">
      <c r="A122" s="52" t="s">
        <v>169</v>
      </c>
      <c r="B122" s="53"/>
      <c r="C122" s="53"/>
      <c r="D122" s="54"/>
      <c r="E122" s="86" t="s">
        <v>177</v>
      </c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7"/>
      <c r="AJ122" s="77" t="s">
        <v>66</v>
      </c>
      <c r="AK122" s="77"/>
      <c r="AL122" s="77"/>
      <c r="AM122" s="77"/>
      <c r="AN122" s="77"/>
      <c r="AO122" s="77"/>
      <c r="AP122" s="77"/>
      <c r="AQ122" s="77"/>
      <c r="AR122" s="77"/>
      <c r="AS122" s="77"/>
      <c r="AT122" s="58">
        <v>0</v>
      </c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>
        <v>0</v>
      </c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>
        <v>17</v>
      </c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>
        <v>17</v>
      </c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>
        <v>17</v>
      </c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>
        <v>17</v>
      </c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9" t="s">
        <v>343</v>
      </c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x14ac:dyDescent="0.2">
      <c r="A123" s="60"/>
      <c r="B123" s="61"/>
      <c r="C123" s="61"/>
      <c r="D123" s="62"/>
      <c r="E123" s="86" t="s">
        <v>178</v>
      </c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x14ac:dyDescent="0.2">
      <c r="A124" s="60"/>
      <c r="B124" s="61"/>
      <c r="C124" s="61"/>
      <c r="D124" s="62"/>
      <c r="E124" s="86" t="s">
        <v>179</v>
      </c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x14ac:dyDescent="0.2">
      <c r="A125" s="60"/>
      <c r="B125" s="61"/>
      <c r="C125" s="61"/>
      <c r="D125" s="62"/>
      <c r="E125" s="86" t="s">
        <v>180</v>
      </c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x14ac:dyDescent="0.2">
      <c r="A126" s="65"/>
      <c r="B126" s="66"/>
      <c r="C126" s="66"/>
      <c r="D126" s="67"/>
      <c r="E126" s="100" t="s">
        <v>95</v>
      </c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1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x14ac:dyDescent="0.2">
      <c r="A127" s="52" t="s">
        <v>170</v>
      </c>
      <c r="B127" s="53"/>
      <c r="C127" s="53"/>
      <c r="D127" s="54"/>
      <c r="E127" s="84" t="s">
        <v>171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5"/>
      <c r="AJ127" s="57" t="s">
        <v>66</v>
      </c>
      <c r="AK127" s="57"/>
      <c r="AL127" s="57"/>
      <c r="AM127" s="57"/>
      <c r="AN127" s="57"/>
      <c r="AO127" s="57"/>
      <c r="AP127" s="57"/>
      <c r="AQ127" s="57"/>
      <c r="AR127" s="57"/>
      <c r="AS127" s="57"/>
      <c r="AT127" s="58" t="s">
        <v>329</v>
      </c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 t="s">
        <v>329</v>
      </c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 t="s">
        <v>329</v>
      </c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 t="s">
        <v>329</v>
      </c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 t="s">
        <v>329</v>
      </c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 t="s">
        <v>329</v>
      </c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9" t="s">
        <v>338</v>
      </c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x14ac:dyDescent="0.2">
      <c r="A128" s="60"/>
      <c r="B128" s="61"/>
      <c r="C128" s="61"/>
      <c r="D128" s="62"/>
      <c r="E128" s="86" t="s">
        <v>172</v>
      </c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x14ac:dyDescent="0.2">
      <c r="A129" s="60"/>
      <c r="B129" s="61"/>
      <c r="C129" s="61"/>
      <c r="D129" s="62"/>
      <c r="E129" s="86" t="s">
        <v>173</v>
      </c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x14ac:dyDescent="0.2">
      <c r="A130" s="60"/>
      <c r="B130" s="61"/>
      <c r="C130" s="61"/>
      <c r="D130" s="62"/>
      <c r="E130" s="86" t="s">
        <v>175</v>
      </c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x14ac:dyDescent="0.2">
      <c r="A131" s="60"/>
      <c r="B131" s="61"/>
      <c r="C131" s="61"/>
      <c r="D131" s="62"/>
      <c r="E131" s="86" t="s">
        <v>176</v>
      </c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x14ac:dyDescent="0.2">
      <c r="A132" s="65"/>
      <c r="B132" s="66"/>
      <c r="C132" s="66"/>
      <c r="D132" s="67"/>
      <c r="E132" s="86" t="s">
        <v>174</v>
      </c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7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</row>
    <row r="133" spans="1:123" x14ac:dyDescent="0.2">
      <c r="A133" s="46" t="s">
        <v>181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8"/>
    </row>
    <row r="134" spans="1:123" x14ac:dyDescent="0.2">
      <c r="A134" s="52" t="s">
        <v>182</v>
      </c>
      <c r="B134" s="53"/>
      <c r="C134" s="53"/>
      <c r="D134" s="54"/>
      <c r="E134" s="84" t="s">
        <v>183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5"/>
      <c r="AJ134" s="77" t="s">
        <v>41</v>
      </c>
      <c r="AK134" s="77"/>
      <c r="AL134" s="77"/>
      <c r="AM134" s="77"/>
      <c r="AN134" s="77"/>
      <c r="AO134" s="77"/>
      <c r="AP134" s="77"/>
      <c r="AQ134" s="77"/>
      <c r="AR134" s="77"/>
      <c r="AS134" s="77"/>
      <c r="AT134" s="102">
        <v>43.75</v>
      </c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>
        <v>47.9</v>
      </c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>
        <v>51.5</v>
      </c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>
        <v>52.9</v>
      </c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>
        <f>CA134+0.1</f>
        <v>53</v>
      </c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>
        <f>CL134+0.1</f>
        <v>53.1</v>
      </c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79" t="s">
        <v>359</v>
      </c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</row>
    <row r="135" spans="1:123" x14ac:dyDescent="0.2">
      <c r="A135" s="60"/>
      <c r="B135" s="61"/>
      <c r="C135" s="61"/>
      <c r="D135" s="62"/>
      <c r="E135" s="86" t="s">
        <v>184</v>
      </c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x14ac:dyDescent="0.2">
      <c r="A136" s="65"/>
      <c r="B136" s="66"/>
      <c r="C136" s="66"/>
      <c r="D136" s="67"/>
      <c r="E136" s="100" t="s">
        <v>185</v>
      </c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x14ac:dyDescent="0.2">
      <c r="A137" s="104" t="s">
        <v>276</v>
      </c>
      <c r="B137" s="105"/>
      <c r="C137" s="105"/>
      <c r="D137" s="106"/>
      <c r="E137" s="84" t="s">
        <v>275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5"/>
      <c r="AJ137" s="57" t="s">
        <v>66</v>
      </c>
      <c r="AK137" s="57"/>
      <c r="AL137" s="57"/>
      <c r="AM137" s="57"/>
      <c r="AN137" s="57"/>
      <c r="AO137" s="57"/>
      <c r="AP137" s="57"/>
      <c r="AQ137" s="57"/>
      <c r="AR137" s="57"/>
      <c r="AS137" s="57"/>
      <c r="AT137" s="103">
        <v>93.2</v>
      </c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>
        <v>96</v>
      </c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>
        <v>99</v>
      </c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>
        <v>99</v>
      </c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>
        <v>99</v>
      </c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>
        <v>99</v>
      </c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59" t="s">
        <v>360</v>
      </c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x14ac:dyDescent="0.2">
      <c r="A138" s="107"/>
      <c r="B138" s="108"/>
      <c r="C138" s="108"/>
      <c r="D138" s="109"/>
      <c r="E138" s="86" t="s">
        <v>277</v>
      </c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x14ac:dyDescent="0.2">
      <c r="A139" s="107"/>
      <c r="B139" s="108"/>
      <c r="C139" s="108"/>
      <c r="D139" s="109"/>
      <c r="E139" s="86" t="s">
        <v>278</v>
      </c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x14ac:dyDescent="0.2">
      <c r="A140" s="110"/>
      <c r="B140" s="111"/>
      <c r="C140" s="111"/>
      <c r="D140" s="112"/>
      <c r="E140" s="100" t="s">
        <v>279</v>
      </c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1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x14ac:dyDescent="0.2">
      <c r="A141" s="46" t="s">
        <v>186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8"/>
    </row>
    <row r="142" spans="1:123" x14ac:dyDescent="0.2">
      <c r="A142" s="52" t="s">
        <v>187</v>
      </c>
      <c r="B142" s="53"/>
      <c r="C142" s="53"/>
      <c r="D142" s="54"/>
      <c r="E142" s="84" t="s">
        <v>189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5"/>
      <c r="AJ142" s="77" t="s">
        <v>42</v>
      </c>
      <c r="AK142" s="77"/>
      <c r="AL142" s="77"/>
      <c r="AM142" s="77"/>
      <c r="AN142" s="77"/>
      <c r="AO142" s="77"/>
      <c r="AP142" s="77"/>
      <c r="AQ142" s="77"/>
      <c r="AR142" s="77"/>
      <c r="AS142" s="77"/>
      <c r="AT142" s="113">
        <v>29.11</v>
      </c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>
        <v>29.7</v>
      </c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>
        <v>30.6</v>
      </c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>
        <f>BP142+CA145</f>
        <v>31.5</v>
      </c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>
        <f t="shared" ref="CL142" si="15">CA142+CL145</f>
        <v>32.299999999999997</v>
      </c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>
        <f t="shared" ref="CW142" si="16">CL142+CW145</f>
        <v>33</v>
      </c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79" t="s">
        <v>369</v>
      </c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</row>
    <row r="143" spans="1:123" x14ac:dyDescent="0.2">
      <c r="A143" s="60"/>
      <c r="B143" s="61"/>
      <c r="C143" s="61"/>
      <c r="D143" s="62"/>
      <c r="E143" s="86" t="s">
        <v>190</v>
      </c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x14ac:dyDescent="0.2">
      <c r="A144" s="60"/>
      <c r="B144" s="61"/>
      <c r="C144" s="61"/>
      <c r="D144" s="62"/>
      <c r="E144" s="86" t="s">
        <v>191</v>
      </c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x14ac:dyDescent="0.2">
      <c r="A145" s="60"/>
      <c r="B145" s="61"/>
      <c r="C145" s="61"/>
      <c r="D145" s="62"/>
      <c r="E145" s="115" t="s">
        <v>29</v>
      </c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7"/>
      <c r="AJ145" s="57" t="s">
        <v>66</v>
      </c>
      <c r="AK145" s="57"/>
      <c r="AL145" s="57"/>
      <c r="AM145" s="57"/>
      <c r="AN145" s="57"/>
      <c r="AO145" s="57"/>
      <c r="AP145" s="57"/>
      <c r="AQ145" s="57"/>
      <c r="AR145" s="57"/>
      <c r="AS145" s="57"/>
      <c r="AT145" s="118">
        <v>0.75</v>
      </c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>
        <v>0.87</v>
      </c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>
        <v>0.91</v>
      </c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>
        <f>ROUND(52.332/58.1,2)</f>
        <v>0.9</v>
      </c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>
        <f>CA145-0.1</f>
        <v>0.8</v>
      </c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>
        <f>CL145-0.1</f>
        <v>0.70000000000000007</v>
      </c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59" t="s">
        <v>370</v>
      </c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</row>
    <row r="146" spans="1:123" x14ac:dyDescent="0.2">
      <c r="A146" s="65"/>
      <c r="B146" s="66"/>
      <c r="C146" s="66"/>
      <c r="D146" s="67"/>
      <c r="E146" s="119" t="s">
        <v>188</v>
      </c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1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</row>
    <row r="147" spans="1:123" x14ac:dyDescent="0.2">
      <c r="A147" s="52" t="s">
        <v>203</v>
      </c>
      <c r="B147" s="53"/>
      <c r="C147" s="53"/>
      <c r="D147" s="54"/>
      <c r="E147" s="84" t="s">
        <v>195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5"/>
      <c r="AJ147" s="57" t="s">
        <v>192</v>
      </c>
      <c r="AK147" s="57"/>
      <c r="AL147" s="57"/>
      <c r="AM147" s="57"/>
      <c r="AN147" s="57"/>
      <c r="AO147" s="57"/>
      <c r="AP147" s="57"/>
      <c r="AQ147" s="57"/>
      <c r="AR147" s="57"/>
      <c r="AS147" s="57"/>
      <c r="AT147" s="58">
        <f>ROUND(15.2/58287*10000,2)</f>
        <v>2.61</v>
      </c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>
        <f>ROUND(18.7/58254*10000,2)</f>
        <v>3.21</v>
      </c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>
        <f>ROUND(15/58215*10000,2)</f>
        <v>2.58</v>
      </c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>
        <v>2.8</v>
      </c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>
        <v>2.7</v>
      </c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>
        <v>2.6</v>
      </c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x14ac:dyDescent="0.2">
      <c r="A148" s="60"/>
      <c r="B148" s="61"/>
      <c r="C148" s="61"/>
      <c r="D148" s="62"/>
      <c r="E148" s="86" t="s">
        <v>196</v>
      </c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x14ac:dyDescent="0.2">
      <c r="A149" s="60"/>
      <c r="B149" s="61"/>
      <c r="C149" s="61"/>
      <c r="D149" s="62"/>
      <c r="E149" s="86" t="s">
        <v>194</v>
      </c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</row>
    <row r="150" spans="1:123" x14ac:dyDescent="0.2">
      <c r="A150" s="60"/>
      <c r="B150" s="61"/>
      <c r="C150" s="61"/>
      <c r="D150" s="62"/>
      <c r="E150" s="115" t="s">
        <v>29</v>
      </c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7"/>
      <c r="AJ150" s="57" t="s">
        <v>66</v>
      </c>
      <c r="AK150" s="57"/>
      <c r="AL150" s="57"/>
      <c r="AM150" s="57"/>
      <c r="AN150" s="57"/>
      <c r="AO150" s="57"/>
      <c r="AP150" s="57"/>
      <c r="AQ150" s="57"/>
      <c r="AR150" s="57"/>
      <c r="AS150" s="57"/>
      <c r="AT150" s="58">
        <v>2.4700000000000002</v>
      </c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>
        <v>2.3199999999999998</v>
      </c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>
        <f>ROUND(13.8/58215*10000,2)</f>
        <v>2.37</v>
      </c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>
        <v>2.1</v>
      </c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>
        <v>2</v>
      </c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>
        <v>1.9</v>
      </c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</row>
    <row r="151" spans="1:123" x14ac:dyDescent="0.2">
      <c r="A151" s="60"/>
      <c r="B151" s="61"/>
      <c r="C151" s="61"/>
      <c r="D151" s="62"/>
      <c r="E151" s="122" t="s">
        <v>197</v>
      </c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4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</row>
    <row r="152" spans="1:123" x14ac:dyDescent="0.2">
      <c r="A152" s="60"/>
      <c r="B152" s="61"/>
      <c r="C152" s="61"/>
      <c r="D152" s="62"/>
      <c r="E152" s="122" t="s">
        <v>198</v>
      </c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4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x14ac:dyDescent="0.2">
      <c r="A153" s="60"/>
      <c r="B153" s="61"/>
      <c r="C153" s="61"/>
      <c r="D153" s="62"/>
      <c r="E153" s="122" t="s">
        <v>200</v>
      </c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4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x14ac:dyDescent="0.2">
      <c r="A154" s="60"/>
      <c r="B154" s="61"/>
      <c r="C154" s="61"/>
      <c r="D154" s="62"/>
      <c r="E154" s="122" t="s">
        <v>201</v>
      </c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4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x14ac:dyDescent="0.2">
      <c r="A155" s="65"/>
      <c r="B155" s="66"/>
      <c r="C155" s="66"/>
      <c r="D155" s="67"/>
      <c r="E155" s="119" t="s">
        <v>199</v>
      </c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1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x14ac:dyDescent="0.2">
      <c r="A156" s="52" t="s">
        <v>202</v>
      </c>
      <c r="B156" s="53"/>
      <c r="C156" s="53"/>
      <c r="D156" s="54"/>
      <c r="E156" s="84" t="s">
        <v>193</v>
      </c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5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8" t="s">
        <v>330</v>
      </c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 t="s">
        <v>330</v>
      </c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 t="s">
        <v>330</v>
      </c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 t="s">
        <v>330</v>
      </c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 t="s">
        <v>330</v>
      </c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 t="s">
        <v>330</v>
      </c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x14ac:dyDescent="0.2">
      <c r="A157" s="60"/>
      <c r="B157" s="61"/>
      <c r="C157" s="61"/>
      <c r="D157" s="62"/>
      <c r="E157" s="86" t="s">
        <v>206</v>
      </c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x14ac:dyDescent="0.2">
      <c r="A158" s="60"/>
      <c r="B158" s="61"/>
      <c r="C158" s="61"/>
      <c r="D158" s="62"/>
      <c r="E158" s="86" t="s">
        <v>207</v>
      </c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x14ac:dyDescent="0.2">
      <c r="A159" s="60"/>
      <c r="B159" s="61"/>
      <c r="C159" s="61"/>
      <c r="D159" s="62"/>
      <c r="E159" s="86" t="s">
        <v>208</v>
      </c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</row>
    <row r="160" spans="1:123" x14ac:dyDescent="0.2">
      <c r="A160" s="60"/>
      <c r="B160" s="61"/>
      <c r="C160" s="61"/>
      <c r="D160" s="62"/>
      <c r="E160" s="86" t="s">
        <v>209</v>
      </c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</row>
    <row r="161" spans="1:123" x14ac:dyDescent="0.2">
      <c r="A161" s="60"/>
      <c r="B161" s="61"/>
      <c r="C161" s="61"/>
      <c r="D161" s="62"/>
      <c r="E161" s="86" t="s">
        <v>210</v>
      </c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</row>
    <row r="162" spans="1:123" x14ac:dyDescent="0.2">
      <c r="A162" s="60"/>
      <c r="B162" s="61"/>
      <c r="C162" s="61"/>
      <c r="D162" s="62"/>
      <c r="E162" s="86" t="s">
        <v>211</v>
      </c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</row>
    <row r="163" spans="1:123" x14ac:dyDescent="0.2">
      <c r="A163" s="60"/>
      <c r="B163" s="61"/>
      <c r="C163" s="61"/>
      <c r="D163" s="62"/>
      <c r="E163" s="86" t="s">
        <v>212</v>
      </c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7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</row>
    <row r="164" spans="1:123" x14ac:dyDescent="0.2">
      <c r="A164" s="60"/>
      <c r="B164" s="61"/>
      <c r="C164" s="61"/>
      <c r="D164" s="62"/>
      <c r="E164" s="115" t="s">
        <v>204</v>
      </c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7"/>
      <c r="AJ164" s="57" t="s">
        <v>42</v>
      </c>
      <c r="AK164" s="57"/>
      <c r="AL164" s="57"/>
      <c r="AM164" s="57"/>
      <c r="AN164" s="57"/>
      <c r="AO164" s="57"/>
      <c r="AP164" s="57"/>
      <c r="AQ164" s="57"/>
      <c r="AR164" s="57"/>
      <c r="AS164" s="57"/>
      <c r="AT164" s="58">
        <v>18825</v>
      </c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>
        <v>18825</v>
      </c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>
        <v>16525</v>
      </c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>
        <f>BP164-1000</f>
        <v>15525</v>
      </c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>
        <f t="shared" ref="CL164" si="17">CA164-1000</f>
        <v>14525</v>
      </c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>
        <f t="shared" ref="CW164" si="18">CL164-1000</f>
        <v>13525</v>
      </c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</row>
    <row r="165" spans="1:123" x14ac:dyDescent="0.2">
      <c r="A165" s="60"/>
      <c r="B165" s="61"/>
      <c r="C165" s="61"/>
      <c r="D165" s="62"/>
      <c r="E165" s="119" t="s">
        <v>205</v>
      </c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1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</row>
    <row r="166" spans="1:123" x14ac:dyDescent="0.2">
      <c r="A166" s="60"/>
      <c r="B166" s="61"/>
      <c r="C166" s="61"/>
      <c r="D166" s="62"/>
      <c r="E166" s="115" t="s">
        <v>213</v>
      </c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7"/>
      <c r="AJ166" s="57" t="s">
        <v>66</v>
      </c>
      <c r="AK166" s="57"/>
      <c r="AL166" s="57"/>
      <c r="AM166" s="57"/>
      <c r="AN166" s="57"/>
      <c r="AO166" s="57"/>
      <c r="AP166" s="57"/>
      <c r="AQ166" s="57"/>
      <c r="AR166" s="57"/>
      <c r="AS166" s="57"/>
      <c r="AT166" s="58">
        <v>0</v>
      </c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>
        <v>0</v>
      </c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>
        <v>0</v>
      </c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>
        <v>0</v>
      </c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>
        <v>0</v>
      </c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>
        <v>0</v>
      </c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</row>
    <row r="167" spans="1:123" x14ac:dyDescent="0.2">
      <c r="A167" s="65"/>
      <c r="B167" s="66"/>
      <c r="C167" s="66"/>
      <c r="D167" s="67"/>
      <c r="E167" s="119" t="s">
        <v>214</v>
      </c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1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</row>
    <row r="168" spans="1:123" x14ac:dyDescent="0.2">
      <c r="A168" s="46" t="s">
        <v>215</v>
      </c>
      <c r="B168" s="47"/>
      <c r="C168" s="47"/>
      <c r="D168" s="47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8"/>
    </row>
    <row r="169" spans="1:123" x14ac:dyDescent="0.2">
      <c r="A169" s="52" t="s">
        <v>216</v>
      </c>
      <c r="B169" s="53"/>
      <c r="C169" s="53"/>
      <c r="D169" s="54"/>
      <c r="E169" s="84" t="s">
        <v>217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5"/>
      <c r="AJ169" s="77" t="s">
        <v>41</v>
      </c>
      <c r="AK169" s="77"/>
      <c r="AL169" s="77"/>
      <c r="AM169" s="77"/>
      <c r="AN169" s="77"/>
      <c r="AO169" s="77"/>
      <c r="AP169" s="77"/>
      <c r="AQ169" s="77"/>
      <c r="AR169" s="77"/>
      <c r="AS169" s="77"/>
      <c r="AT169" s="78">
        <v>100</v>
      </c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>
        <v>100</v>
      </c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>
        <v>100</v>
      </c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>
        <v>100</v>
      </c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>
        <v>100</v>
      </c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>
        <v>100</v>
      </c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</row>
    <row r="170" spans="1:123" x14ac:dyDescent="0.2">
      <c r="A170" s="60"/>
      <c r="B170" s="61"/>
      <c r="C170" s="61"/>
      <c r="D170" s="62"/>
      <c r="E170" s="86" t="s">
        <v>218</v>
      </c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</row>
    <row r="171" spans="1:123" x14ac:dyDescent="0.2">
      <c r="A171" s="60"/>
      <c r="B171" s="61"/>
      <c r="C171" s="61"/>
      <c r="D171" s="62"/>
      <c r="E171" s="86" t="s">
        <v>219</v>
      </c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</row>
    <row r="172" spans="1:123" x14ac:dyDescent="0.2">
      <c r="A172" s="60"/>
      <c r="B172" s="61"/>
      <c r="C172" s="61"/>
      <c r="D172" s="62"/>
      <c r="E172" s="86" t="s">
        <v>220</v>
      </c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</row>
    <row r="173" spans="1:123" x14ac:dyDescent="0.2">
      <c r="A173" s="60"/>
      <c r="B173" s="61"/>
      <c r="C173" s="61"/>
      <c r="D173" s="62"/>
      <c r="E173" s="86" t="s">
        <v>221</v>
      </c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</row>
    <row r="174" spans="1:123" x14ac:dyDescent="0.2">
      <c r="A174" s="60"/>
      <c r="B174" s="61"/>
      <c r="C174" s="61"/>
      <c r="D174" s="62"/>
      <c r="E174" s="86" t="s">
        <v>222</v>
      </c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</row>
    <row r="175" spans="1:123" x14ac:dyDescent="0.2">
      <c r="A175" s="65"/>
      <c r="B175" s="66"/>
      <c r="C175" s="66"/>
      <c r="D175" s="67"/>
      <c r="E175" s="86" t="s">
        <v>223</v>
      </c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</row>
    <row r="176" spans="1:123" x14ac:dyDescent="0.2">
      <c r="A176" s="52" t="s">
        <v>224</v>
      </c>
      <c r="B176" s="53"/>
      <c r="C176" s="53"/>
      <c r="D176" s="54"/>
      <c r="E176" s="84" t="s">
        <v>225</v>
      </c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5"/>
      <c r="AJ176" s="57" t="s">
        <v>66</v>
      </c>
      <c r="AK176" s="57"/>
      <c r="AL176" s="57"/>
      <c r="AM176" s="57"/>
      <c r="AN176" s="57"/>
      <c r="AO176" s="57"/>
      <c r="AP176" s="57"/>
      <c r="AQ176" s="57"/>
      <c r="AR176" s="57"/>
      <c r="AS176" s="57"/>
      <c r="AT176" s="58">
        <v>100</v>
      </c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>
        <v>100</v>
      </c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>
        <v>100</v>
      </c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>
        <v>100</v>
      </c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>
        <v>100</v>
      </c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>
        <v>100</v>
      </c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9" t="s">
        <v>345</v>
      </c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</row>
    <row r="177" spans="1:123" x14ac:dyDescent="0.2">
      <c r="A177" s="60"/>
      <c r="B177" s="61"/>
      <c r="C177" s="61"/>
      <c r="D177" s="62"/>
      <c r="E177" s="86" t="s">
        <v>226</v>
      </c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</row>
    <row r="178" spans="1:123" x14ac:dyDescent="0.2">
      <c r="A178" s="60"/>
      <c r="B178" s="61"/>
      <c r="C178" s="61"/>
      <c r="D178" s="62"/>
      <c r="E178" s="86" t="s">
        <v>227</v>
      </c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</row>
    <row r="179" spans="1:123" x14ac:dyDescent="0.2">
      <c r="A179" s="60"/>
      <c r="B179" s="61"/>
      <c r="C179" s="61"/>
      <c r="D179" s="62"/>
      <c r="E179" s="86" t="s">
        <v>228</v>
      </c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</row>
    <row r="180" spans="1:123" x14ac:dyDescent="0.2">
      <c r="A180" s="60"/>
      <c r="B180" s="61"/>
      <c r="C180" s="61"/>
      <c r="D180" s="62"/>
      <c r="E180" s="86" t="s">
        <v>229</v>
      </c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</row>
    <row r="181" spans="1:123" x14ac:dyDescent="0.2">
      <c r="A181" s="60"/>
      <c r="B181" s="61"/>
      <c r="C181" s="61"/>
      <c r="D181" s="62"/>
      <c r="E181" s="86" t="s">
        <v>230</v>
      </c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</row>
    <row r="182" spans="1:123" x14ac:dyDescent="0.2">
      <c r="A182" s="60"/>
      <c r="B182" s="61"/>
      <c r="C182" s="61"/>
      <c r="D182" s="62"/>
      <c r="E182" s="86" t="s">
        <v>231</v>
      </c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</row>
    <row r="183" spans="1:123" x14ac:dyDescent="0.2">
      <c r="A183" s="60"/>
      <c r="B183" s="61"/>
      <c r="C183" s="61"/>
      <c r="D183" s="62"/>
      <c r="E183" s="86" t="s">
        <v>232</v>
      </c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</row>
    <row r="184" spans="1:123" x14ac:dyDescent="0.2">
      <c r="A184" s="60"/>
      <c r="B184" s="61"/>
      <c r="C184" s="61"/>
      <c r="D184" s="62"/>
      <c r="E184" s="86" t="s">
        <v>303</v>
      </c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</row>
    <row r="185" spans="1:123" x14ac:dyDescent="0.2">
      <c r="A185" s="60"/>
      <c r="B185" s="61"/>
      <c r="C185" s="61"/>
      <c r="D185" s="62"/>
      <c r="E185" s="86" t="s">
        <v>305</v>
      </c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</row>
    <row r="186" spans="1:123" x14ac:dyDescent="0.2">
      <c r="A186" s="60"/>
      <c r="B186" s="61"/>
      <c r="C186" s="61"/>
      <c r="D186" s="62"/>
      <c r="E186" s="86" t="s">
        <v>304</v>
      </c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</row>
    <row r="187" spans="1:123" x14ac:dyDescent="0.2">
      <c r="A187" s="60"/>
      <c r="B187" s="61"/>
      <c r="C187" s="61"/>
      <c r="D187" s="62"/>
      <c r="E187" s="86" t="s">
        <v>306</v>
      </c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</row>
    <row r="188" spans="1:123" x14ac:dyDescent="0.2">
      <c r="A188" s="60"/>
      <c r="B188" s="61"/>
      <c r="C188" s="61"/>
      <c r="D188" s="62"/>
      <c r="E188" s="86" t="s">
        <v>307</v>
      </c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</row>
    <row r="189" spans="1:123" x14ac:dyDescent="0.2">
      <c r="A189" s="60"/>
      <c r="B189" s="61"/>
      <c r="C189" s="61"/>
      <c r="D189" s="62"/>
      <c r="E189" s="86" t="s">
        <v>308</v>
      </c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</row>
    <row r="190" spans="1:123" x14ac:dyDescent="0.2">
      <c r="A190" s="60"/>
      <c r="B190" s="61"/>
      <c r="C190" s="61"/>
      <c r="D190" s="62"/>
      <c r="E190" s="86" t="s">
        <v>320</v>
      </c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</row>
    <row r="191" spans="1:123" x14ac:dyDescent="0.2">
      <c r="A191" s="60"/>
      <c r="B191" s="61"/>
      <c r="C191" s="61"/>
      <c r="D191" s="62"/>
      <c r="E191" s="86" t="s">
        <v>321</v>
      </c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</row>
    <row r="192" spans="1:123" x14ac:dyDescent="0.2">
      <c r="A192" s="60"/>
      <c r="B192" s="61"/>
      <c r="C192" s="61"/>
      <c r="D192" s="62"/>
      <c r="E192" s="86" t="s">
        <v>309</v>
      </c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</row>
    <row r="193" spans="1:123" x14ac:dyDescent="0.2">
      <c r="A193" s="65"/>
      <c r="B193" s="66"/>
      <c r="C193" s="66"/>
      <c r="D193" s="67"/>
      <c r="E193" s="100" t="s">
        <v>306</v>
      </c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1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</row>
    <row r="194" spans="1:123" x14ac:dyDescent="0.2">
      <c r="A194" s="52" t="s">
        <v>233</v>
      </c>
      <c r="B194" s="53"/>
      <c r="C194" s="53"/>
      <c r="D194" s="54"/>
      <c r="E194" s="84" t="s">
        <v>235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5"/>
      <c r="AJ194" s="57" t="s">
        <v>66</v>
      </c>
      <c r="AK194" s="57"/>
      <c r="AL194" s="57"/>
      <c r="AM194" s="57"/>
      <c r="AN194" s="57"/>
      <c r="AO194" s="57"/>
      <c r="AP194" s="57"/>
      <c r="AQ194" s="57"/>
      <c r="AR194" s="57"/>
      <c r="AS194" s="57"/>
      <c r="AT194" s="118">
        <f>ROUND(216/298%,2)</f>
        <v>72.48</v>
      </c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>
        <f>ROUND(241/300%,2)</f>
        <v>80.33</v>
      </c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>
        <f>ROUND(243/300%,2)</f>
        <v>81</v>
      </c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>
        <f>ROUND(244/300%,2)</f>
        <v>81.33</v>
      </c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>
        <f>ROUND(245/300%,2)</f>
        <v>81.67</v>
      </c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>
        <f>ROUND(246/300%,2)</f>
        <v>82</v>
      </c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59" t="s">
        <v>347</v>
      </c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</row>
    <row r="195" spans="1:123" x14ac:dyDescent="0.2">
      <c r="A195" s="60"/>
      <c r="B195" s="61"/>
      <c r="C195" s="61"/>
      <c r="D195" s="62"/>
      <c r="E195" s="86" t="s">
        <v>236</v>
      </c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</row>
    <row r="196" spans="1:123" x14ac:dyDescent="0.2">
      <c r="A196" s="60"/>
      <c r="B196" s="61"/>
      <c r="C196" s="61"/>
      <c r="D196" s="62"/>
      <c r="E196" s="86" t="s">
        <v>237</v>
      </c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  <c r="CJ196" s="118"/>
      <c r="CK196" s="118"/>
      <c r="CL196" s="118"/>
      <c r="CM196" s="118"/>
      <c r="CN196" s="118"/>
      <c r="CO196" s="118"/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  <c r="DG196" s="118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</row>
    <row r="197" spans="1:123" x14ac:dyDescent="0.2">
      <c r="A197" s="65"/>
      <c r="B197" s="66"/>
      <c r="C197" s="66"/>
      <c r="D197" s="67"/>
      <c r="E197" s="100" t="s">
        <v>238</v>
      </c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1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8"/>
      <c r="CO197" s="118"/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  <c r="DG197" s="118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</row>
    <row r="198" spans="1:123" x14ac:dyDescent="0.2">
      <c r="A198" s="52" t="s">
        <v>234</v>
      </c>
      <c r="B198" s="53"/>
      <c r="C198" s="53"/>
      <c r="D198" s="54"/>
      <c r="E198" s="84" t="s">
        <v>239</v>
      </c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5"/>
      <c r="AJ198" s="57" t="s">
        <v>66</v>
      </c>
      <c r="AK198" s="57"/>
      <c r="AL198" s="57"/>
      <c r="AM198" s="57"/>
      <c r="AN198" s="57"/>
      <c r="AO198" s="57"/>
      <c r="AP198" s="57"/>
      <c r="AQ198" s="57"/>
      <c r="AR198" s="57"/>
      <c r="AS198" s="57"/>
      <c r="AT198" s="58">
        <f>ROUND(4/487%,1)</f>
        <v>0.8</v>
      </c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>
        <f>ROUND(18/400%,1)</f>
        <v>4.5</v>
      </c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>
        <f>ROUND(12/421%,1)</f>
        <v>2.9</v>
      </c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>
        <f>ROUND(12/409%,1)</f>
        <v>2.9</v>
      </c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>
        <f>ROUND(12/398%,1)</f>
        <v>3</v>
      </c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>
        <f>ROUND(12/(421-12-12-12)%,1)</f>
        <v>3.1</v>
      </c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9" t="s">
        <v>348</v>
      </c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</row>
    <row r="199" spans="1:123" x14ac:dyDescent="0.2">
      <c r="A199" s="60"/>
      <c r="B199" s="61"/>
      <c r="C199" s="61"/>
      <c r="D199" s="62"/>
      <c r="E199" s="86" t="s">
        <v>240</v>
      </c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</row>
    <row r="200" spans="1:123" x14ac:dyDescent="0.2">
      <c r="A200" s="60"/>
      <c r="B200" s="61"/>
      <c r="C200" s="61"/>
      <c r="D200" s="62"/>
      <c r="E200" s="86" t="s">
        <v>241</v>
      </c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</row>
    <row r="201" spans="1:123" x14ac:dyDescent="0.2">
      <c r="A201" s="60"/>
      <c r="B201" s="61"/>
      <c r="C201" s="61"/>
      <c r="D201" s="62"/>
      <c r="E201" s="86" t="s">
        <v>242</v>
      </c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</row>
    <row r="202" spans="1:123" x14ac:dyDescent="0.2">
      <c r="A202" s="60"/>
      <c r="B202" s="61"/>
      <c r="C202" s="61"/>
      <c r="D202" s="62"/>
      <c r="E202" s="86" t="s">
        <v>243</v>
      </c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</row>
    <row r="203" spans="1:123" x14ac:dyDescent="0.2">
      <c r="A203" s="65"/>
      <c r="B203" s="66"/>
      <c r="C203" s="66"/>
      <c r="D203" s="67"/>
      <c r="E203" s="86" t="s">
        <v>244</v>
      </c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7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</row>
    <row r="204" spans="1:123" x14ac:dyDescent="0.2">
      <c r="A204" s="46" t="s">
        <v>245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8"/>
    </row>
    <row r="205" spans="1:123" x14ac:dyDescent="0.2">
      <c r="A205" s="52" t="s">
        <v>246</v>
      </c>
      <c r="B205" s="53"/>
      <c r="C205" s="53"/>
      <c r="D205" s="54"/>
      <c r="E205" s="84" t="s">
        <v>258</v>
      </c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5"/>
      <c r="AJ205" s="77" t="s">
        <v>41</v>
      </c>
      <c r="AK205" s="77"/>
      <c r="AL205" s="77"/>
      <c r="AM205" s="77"/>
      <c r="AN205" s="77"/>
      <c r="AO205" s="77"/>
      <c r="AP205" s="77"/>
      <c r="AQ205" s="77"/>
      <c r="AR205" s="77"/>
      <c r="AS205" s="77"/>
      <c r="AT205" s="78">
        <v>48</v>
      </c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>
        <f>ROUND(436199/908114%,1)</f>
        <v>48</v>
      </c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>
        <f>ROUND(471878/2093970%,1)</f>
        <v>22.5</v>
      </c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>
        <v>32</v>
      </c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>
        <v>32.799999999999997</v>
      </c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>
        <v>67.5</v>
      </c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9" t="s">
        <v>358</v>
      </c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</row>
    <row r="206" spans="1:123" x14ac:dyDescent="0.2">
      <c r="A206" s="60"/>
      <c r="B206" s="61"/>
      <c r="C206" s="61"/>
      <c r="D206" s="62"/>
      <c r="E206" s="86" t="s">
        <v>259</v>
      </c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</row>
    <row r="207" spans="1:123" x14ac:dyDescent="0.2">
      <c r="A207" s="60"/>
      <c r="B207" s="61"/>
      <c r="C207" s="61"/>
      <c r="D207" s="62"/>
      <c r="E207" s="86" t="s">
        <v>260</v>
      </c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</row>
    <row r="208" spans="1:123" x14ac:dyDescent="0.2">
      <c r="A208" s="60"/>
      <c r="B208" s="61"/>
      <c r="C208" s="61"/>
      <c r="D208" s="62"/>
      <c r="E208" s="86" t="s">
        <v>261</v>
      </c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</row>
    <row r="209" spans="1:123" x14ac:dyDescent="0.2">
      <c r="A209" s="60"/>
      <c r="B209" s="61"/>
      <c r="C209" s="61"/>
      <c r="D209" s="62"/>
      <c r="E209" s="86" t="s">
        <v>262</v>
      </c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</row>
    <row r="210" spans="1:123" x14ac:dyDescent="0.2">
      <c r="A210" s="60"/>
      <c r="B210" s="61"/>
      <c r="C210" s="61"/>
      <c r="D210" s="62"/>
      <c r="E210" s="86" t="s">
        <v>263</v>
      </c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</row>
    <row r="211" spans="1:123" x14ac:dyDescent="0.2">
      <c r="A211" s="65"/>
      <c r="B211" s="66"/>
      <c r="C211" s="66"/>
      <c r="D211" s="67"/>
      <c r="E211" s="100" t="s">
        <v>264</v>
      </c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1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</row>
    <row r="212" spans="1:123" x14ac:dyDescent="0.2">
      <c r="A212" s="52" t="s">
        <v>247</v>
      </c>
      <c r="B212" s="53"/>
      <c r="C212" s="53"/>
      <c r="D212" s="54"/>
      <c r="E212" s="84" t="s">
        <v>265</v>
      </c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5"/>
      <c r="AJ212" s="57" t="s">
        <v>66</v>
      </c>
      <c r="AK212" s="57"/>
      <c r="AL212" s="57"/>
      <c r="AM212" s="57"/>
      <c r="AN212" s="57"/>
      <c r="AO212" s="57"/>
      <c r="AP212" s="57"/>
      <c r="AQ212" s="57"/>
      <c r="AR212" s="57"/>
      <c r="AS212" s="57"/>
      <c r="AT212" s="58">
        <v>6.4999999999999994E-5</v>
      </c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>
        <v>6.3999999999999997E-5</v>
      </c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>
        <v>0</v>
      </c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>
        <v>0</v>
      </c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>
        <v>0</v>
      </c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>
        <v>0</v>
      </c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9" t="s">
        <v>346</v>
      </c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</row>
    <row r="213" spans="1:123" x14ac:dyDescent="0.2">
      <c r="A213" s="60"/>
      <c r="B213" s="61"/>
      <c r="C213" s="61"/>
      <c r="D213" s="62"/>
      <c r="E213" s="86" t="s">
        <v>266</v>
      </c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</row>
    <row r="214" spans="1:123" x14ac:dyDescent="0.2">
      <c r="A214" s="60"/>
      <c r="B214" s="61"/>
      <c r="C214" s="61"/>
      <c r="D214" s="62"/>
      <c r="E214" s="86" t="s">
        <v>267</v>
      </c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</row>
    <row r="215" spans="1:123" x14ac:dyDescent="0.2">
      <c r="A215" s="60"/>
      <c r="B215" s="61"/>
      <c r="C215" s="61"/>
      <c r="D215" s="62"/>
      <c r="E215" s="86" t="s">
        <v>268</v>
      </c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</row>
    <row r="216" spans="1:123" x14ac:dyDescent="0.2">
      <c r="A216" s="60"/>
      <c r="B216" s="61"/>
      <c r="C216" s="61"/>
      <c r="D216" s="62"/>
      <c r="E216" s="86" t="s">
        <v>269</v>
      </c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</row>
    <row r="217" spans="1:123" x14ac:dyDescent="0.2">
      <c r="A217" s="65"/>
      <c r="B217" s="66"/>
      <c r="C217" s="66"/>
      <c r="D217" s="67"/>
      <c r="E217" s="100" t="s">
        <v>270</v>
      </c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1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</row>
    <row r="218" spans="1:123" x14ac:dyDescent="0.2">
      <c r="A218" s="52" t="s">
        <v>248</v>
      </c>
      <c r="B218" s="53"/>
      <c r="C218" s="53"/>
      <c r="D218" s="54"/>
      <c r="E218" s="84" t="s">
        <v>271</v>
      </c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5"/>
      <c r="AJ218" s="57" t="s">
        <v>150</v>
      </c>
      <c r="AK218" s="57"/>
      <c r="AL218" s="57"/>
      <c r="AM218" s="57"/>
      <c r="AN218" s="57"/>
      <c r="AO218" s="57"/>
      <c r="AP218" s="57"/>
      <c r="AQ218" s="57"/>
      <c r="AR218" s="57"/>
      <c r="AS218" s="57"/>
      <c r="AT218" s="58">
        <f>ROUND((1197261955.33-871254098.61)/1000,1)</f>
        <v>326007.90000000002</v>
      </c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>
        <f t="shared" ref="BE218" si="19">ROUND((1197261955.33-871254098.61)/1000,1)</f>
        <v>326007.90000000002</v>
      </c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>
        <f t="shared" ref="BP218" si="20">ROUND((1197261955.33-871254098.61)/1000,1)</f>
        <v>326007.90000000002</v>
      </c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>
        <f t="shared" ref="CA218" si="21">ROUND((1197261955.33-871254098.61)/1000,1)</f>
        <v>326007.90000000002</v>
      </c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>
        <f t="shared" ref="CL218" si="22">ROUND((1197261955.33-871254098.61)/1000,1)</f>
        <v>326007.90000000002</v>
      </c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>
        <f t="shared" ref="CW218" si="23">ROUND((1197261955.33-871254098.61)/1000,1)</f>
        <v>326007.90000000002</v>
      </c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9" t="s">
        <v>331</v>
      </c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</row>
    <row r="219" spans="1:123" x14ac:dyDescent="0.2">
      <c r="A219" s="60"/>
      <c r="B219" s="61"/>
      <c r="C219" s="61"/>
      <c r="D219" s="62"/>
      <c r="E219" s="86" t="s">
        <v>272</v>
      </c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</row>
    <row r="220" spans="1:123" x14ac:dyDescent="0.2">
      <c r="A220" s="60"/>
      <c r="B220" s="61"/>
      <c r="C220" s="61"/>
      <c r="D220" s="62"/>
      <c r="E220" s="86" t="s">
        <v>302</v>
      </c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</row>
    <row r="221" spans="1:123" x14ac:dyDescent="0.2">
      <c r="A221" s="60"/>
      <c r="B221" s="61"/>
      <c r="C221" s="61"/>
      <c r="D221" s="62"/>
      <c r="E221" s="86" t="s">
        <v>82</v>
      </c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</row>
    <row r="222" spans="1:123" x14ac:dyDescent="0.2">
      <c r="A222" s="65"/>
      <c r="B222" s="66"/>
      <c r="C222" s="66"/>
      <c r="D222" s="67"/>
      <c r="E222" s="100" t="s">
        <v>83</v>
      </c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1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</row>
    <row r="223" spans="1:123" x14ac:dyDescent="0.2">
      <c r="A223" s="52" t="s">
        <v>249</v>
      </c>
      <c r="B223" s="53"/>
      <c r="C223" s="53"/>
      <c r="D223" s="54"/>
      <c r="E223" s="84" t="s">
        <v>274</v>
      </c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5"/>
      <c r="AJ223" s="57" t="s">
        <v>41</v>
      </c>
      <c r="AK223" s="57"/>
      <c r="AL223" s="57"/>
      <c r="AM223" s="57"/>
      <c r="AN223" s="57"/>
      <c r="AO223" s="57"/>
      <c r="AP223" s="57"/>
      <c r="AQ223" s="57"/>
      <c r="AR223" s="57"/>
      <c r="AS223" s="57"/>
      <c r="AT223" s="58">
        <v>0</v>
      </c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>
        <v>0</v>
      </c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>
        <v>0</v>
      </c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>
        <v>0</v>
      </c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>
        <v>0</v>
      </c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>
        <v>0</v>
      </c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</row>
    <row r="224" spans="1:123" x14ac:dyDescent="0.2">
      <c r="A224" s="60"/>
      <c r="B224" s="61"/>
      <c r="C224" s="61"/>
      <c r="D224" s="62"/>
      <c r="E224" s="86" t="s">
        <v>314</v>
      </c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</row>
    <row r="225" spans="1:123" x14ac:dyDescent="0.2">
      <c r="A225" s="60"/>
      <c r="B225" s="61"/>
      <c r="C225" s="61"/>
      <c r="D225" s="62"/>
      <c r="E225" s="86" t="s">
        <v>315</v>
      </c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</row>
    <row r="226" spans="1:123" x14ac:dyDescent="0.2">
      <c r="A226" s="60"/>
      <c r="B226" s="61"/>
      <c r="C226" s="61"/>
      <c r="D226" s="62"/>
      <c r="E226" s="86" t="s">
        <v>316</v>
      </c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</row>
    <row r="227" spans="1:123" x14ac:dyDescent="0.2">
      <c r="A227" s="60"/>
      <c r="B227" s="61"/>
      <c r="C227" s="61"/>
      <c r="D227" s="62"/>
      <c r="E227" s="86" t="s">
        <v>317</v>
      </c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</row>
    <row r="228" spans="1:123" x14ac:dyDescent="0.2">
      <c r="A228" s="65"/>
      <c r="B228" s="66"/>
      <c r="C228" s="66"/>
      <c r="D228" s="67"/>
      <c r="E228" s="100" t="s">
        <v>318</v>
      </c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1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</row>
    <row r="229" spans="1:123" x14ac:dyDescent="0.2">
      <c r="A229" s="52" t="s">
        <v>250</v>
      </c>
      <c r="B229" s="53"/>
      <c r="C229" s="53"/>
      <c r="D229" s="54"/>
      <c r="E229" s="84" t="s">
        <v>0</v>
      </c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5"/>
      <c r="AJ229" s="57" t="s">
        <v>57</v>
      </c>
      <c r="AK229" s="57"/>
      <c r="AL229" s="57"/>
      <c r="AM229" s="57"/>
      <c r="AN229" s="57"/>
      <c r="AO229" s="57"/>
      <c r="AP229" s="57"/>
      <c r="AQ229" s="57"/>
      <c r="AR229" s="57"/>
      <c r="AS229" s="57"/>
      <c r="AT229" s="58">
        <v>1326</v>
      </c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>
        <v>1428</v>
      </c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>
        <f>ROUND(83960/58.125,0)</f>
        <v>1444</v>
      </c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>
        <f>ROUND(94132/58.125,0)</f>
        <v>1619</v>
      </c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>
        <f>ROUND(86780/58.125,0)</f>
        <v>1493</v>
      </c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>
        <f>ROUND(86785/58.125,0)</f>
        <v>1493</v>
      </c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</row>
    <row r="230" spans="1:123" x14ac:dyDescent="0.2">
      <c r="A230" s="60"/>
      <c r="B230" s="61"/>
      <c r="C230" s="61"/>
      <c r="D230" s="62"/>
      <c r="E230" s="86" t="s">
        <v>1</v>
      </c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</row>
    <row r="231" spans="1:123" x14ac:dyDescent="0.2">
      <c r="A231" s="60"/>
      <c r="B231" s="61"/>
      <c r="C231" s="61"/>
      <c r="D231" s="62"/>
      <c r="E231" s="86" t="s">
        <v>2</v>
      </c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</row>
    <row r="232" spans="1:123" x14ac:dyDescent="0.2">
      <c r="A232" s="60"/>
      <c r="B232" s="61"/>
      <c r="C232" s="61"/>
      <c r="D232" s="62"/>
      <c r="E232" s="86" t="s">
        <v>3</v>
      </c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</row>
    <row r="233" spans="1:123" x14ac:dyDescent="0.2">
      <c r="A233" s="65"/>
      <c r="B233" s="66"/>
      <c r="C233" s="66"/>
      <c r="D233" s="67"/>
      <c r="E233" s="86" t="s">
        <v>4</v>
      </c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</row>
    <row r="234" spans="1:123" x14ac:dyDescent="0.2">
      <c r="A234" s="52" t="s">
        <v>251</v>
      </c>
      <c r="B234" s="53"/>
      <c r="C234" s="53"/>
      <c r="D234" s="54"/>
      <c r="E234" s="84" t="s">
        <v>310</v>
      </c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5"/>
      <c r="AJ234" s="57" t="s">
        <v>22</v>
      </c>
      <c r="AK234" s="57"/>
      <c r="AL234" s="57"/>
      <c r="AM234" s="57"/>
      <c r="AN234" s="57"/>
      <c r="AO234" s="57"/>
      <c r="AP234" s="57"/>
      <c r="AQ234" s="57"/>
      <c r="AR234" s="57"/>
      <c r="AS234" s="57"/>
      <c r="AT234" s="58" t="s">
        <v>332</v>
      </c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 t="s">
        <v>332</v>
      </c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 t="s">
        <v>332</v>
      </c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 t="s">
        <v>332</v>
      </c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 t="s">
        <v>332</v>
      </c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 t="s">
        <v>332</v>
      </c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9" t="s">
        <v>361</v>
      </c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</row>
    <row r="235" spans="1:123" x14ac:dyDescent="0.2">
      <c r="A235" s="60"/>
      <c r="B235" s="61"/>
      <c r="C235" s="61"/>
      <c r="D235" s="62"/>
      <c r="E235" s="86" t="s">
        <v>311</v>
      </c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</row>
    <row r="236" spans="1:123" x14ac:dyDescent="0.2">
      <c r="A236" s="60"/>
      <c r="B236" s="61"/>
      <c r="C236" s="61"/>
      <c r="D236" s="62"/>
      <c r="E236" s="86" t="s">
        <v>312</v>
      </c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</row>
    <row r="237" spans="1:123" x14ac:dyDescent="0.2">
      <c r="A237" s="60"/>
      <c r="B237" s="61"/>
      <c r="C237" s="61"/>
      <c r="D237" s="62"/>
      <c r="E237" s="86" t="s">
        <v>313</v>
      </c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</row>
    <row r="238" spans="1:123" x14ac:dyDescent="0.2">
      <c r="A238" s="60"/>
      <c r="B238" s="61"/>
      <c r="C238" s="61"/>
      <c r="D238" s="62"/>
      <c r="E238" s="86" t="s">
        <v>5</v>
      </c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</row>
    <row r="239" spans="1:123" x14ac:dyDescent="0.2">
      <c r="A239" s="65"/>
      <c r="B239" s="66"/>
      <c r="C239" s="66"/>
      <c r="D239" s="67"/>
      <c r="E239" s="100" t="s">
        <v>6</v>
      </c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1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</row>
    <row r="240" spans="1:123" x14ac:dyDescent="0.2">
      <c r="A240" s="52" t="s">
        <v>252</v>
      </c>
      <c r="B240" s="53"/>
      <c r="C240" s="53"/>
      <c r="D240" s="54"/>
      <c r="E240" s="84" t="s">
        <v>7</v>
      </c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5"/>
      <c r="AJ240" s="125" t="s">
        <v>257</v>
      </c>
      <c r="AK240" s="57"/>
      <c r="AL240" s="57"/>
      <c r="AM240" s="57"/>
      <c r="AN240" s="57"/>
      <c r="AO240" s="57"/>
      <c r="AP240" s="57"/>
      <c r="AQ240" s="57"/>
      <c r="AR240" s="57"/>
      <c r="AS240" s="57"/>
      <c r="AT240" s="114">
        <v>78</v>
      </c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>
        <v>75.8</v>
      </c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>
        <v>84</v>
      </c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 t="s">
        <v>330</v>
      </c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 t="s">
        <v>330</v>
      </c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 t="s">
        <v>330</v>
      </c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</row>
    <row r="241" spans="1:123" x14ac:dyDescent="0.2">
      <c r="A241" s="60"/>
      <c r="B241" s="61"/>
      <c r="C241" s="61"/>
      <c r="D241" s="62"/>
      <c r="E241" s="86" t="s">
        <v>8</v>
      </c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</row>
    <row r="242" spans="1:123" x14ac:dyDescent="0.2">
      <c r="A242" s="60"/>
      <c r="B242" s="61"/>
      <c r="C242" s="61"/>
      <c r="D242" s="62"/>
      <c r="E242" s="86" t="s">
        <v>299</v>
      </c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</row>
    <row r="243" spans="1:123" x14ac:dyDescent="0.2">
      <c r="A243" s="65"/>
      <c r="B243" s="66"/>
      <c r="C243" s="66"/>
      <c r="D243" s="67"/>
      <c r="E243" s="100" t="s">
        <v>65</v>
      </c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1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</row>
    <row r="244" spans="1:123" x14ac:dyDescent="0.2">
      <c r="A244" s="52" t="s">
        <v>253</v>
      </c>
      <c r="B244" s="53"/>
      <c r="C244" s="53"/>
      <c r="D244" s="54"/>
      <c r="E244" s="84" t="s">
        <v>254</v>
      </c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5"/>
      <c r="AJ244" s="125" t="s">
        <v>256</v>
      </c>
      <c r="AK244" s="57"/>
      <c r="AL244" s="57"/>
      <c r="AM244" s="57"/>
      <c r="AN244" s="57"/>
      <c r="AO244" s="57"/>
      <c r="AP244" s="57"/>
      <c r="AQ244" s="57"/>
      <c r="AR244" s="57"/>
      <c r="AS244" s="57"/>
      <c r="AT244" s="114">
        <v>58.3</v>
      </c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>
        <f>ROUND(58254/1000,1)</f>
        <v>58.3</v>
      </c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>
        <f>ROUND(58125/1000,1)</f>
        <v>58.1</v>
      </c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>
        <f>BP244</f>
        <v>58.1</v>
      </c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>
        <v>58</v>
      </c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>
        <v>57.9</v>
      </c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</row>
    <row r="245" spans="1:123" x14ac:dyDescent="0.2">
      <c r="A245" s="65"/>
      <c r="B245" s="66"/>
      <c r="C245" s="66"/>
      <c r="D245" s="67"/>
      <c r="E245" s="100" t="s">
        <v>255</v>
      </c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1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26"/>
      <c r="BY245" s="126"/>
      <c r="BZ245" s="126"/>
      <c r="CA245" s="126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6"/>
      <c r="DF245" s="126"/>
      <c r="DG245" s="126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</row>
    <row r="246" spans="1:123" x14ac:dyDescent="0.2">
      <c r="A246" s="46" t="s">
        <v>9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8"/>
    </row>
    <row r="247" spans="1:123" x14ac:dyDescent="0.2">
      <c r="A247" s="52" t="s">
        <v>10</v>
      </c>
      <c r="B247" s="53"/>
      <c r="C247" s="53"/>
      <c r="D247" s="54"/>
      <c r="E247" s="84" t="s">
        <v>15</v>
      </c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5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8" t="s">
        <v>330</v>
      </c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 t="s">
        <v>330</v>
      </c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 t="s">
        <v>330</v>
      </c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 t="s">
        <v>330</v>
      </c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 t="s">
        <v>330</v>
      </c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 t="s">
        <v>330</v>
      </c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</row>
    <row r="248" spans="1:123" x14ac:dyDescent="0.2">
      <c r="A248" s="60"/>
      <c r="B248" s="61"/>
      <c r="C248" s="61"/>
      <c r="D248" s="62"/>
      <c r="E248" s="86" t="s">
        <v>16</v>
      </c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</row>
    <row r="249" spans="1:123" x14ac:dyDescent="0.2">
      <c r="A249" s="60"/>
      <c r="B249" s="61"/>
      <c r="C249" s="61"/>
      <c r="D249" s="62"/>
      <c r="E249" s="86" t="s">
        <v>17</v>
      </c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7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</row>
    <row r="250" spans="1:123" x14ac:dyDescent="0.2">
      <c r="A250" s="60"/>
      <c r="B250" s="61"/>
      <c r="C250" s="61"/>
      <c r="D250" s="62"/>
      <c r="E250" s="71" t="s">
        <v>11</v>
      </c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3"/>
      <c r="AJ250" s="125" t="s">
        <v>12</v>
      </c>
      <c r="AK250" s="57"/>
      <c r="AL250" s="57"/>
      <c r="AM250" s="57"/>
      <c r="AN250" s="57"/>
      <c r="AO250" s="57"/>
      <c r="AP250" s="57"/>
      <c r="AQ250" s="57"/>
      <c r="AR250" s="57"/>
      <c r="AS250" s="57"/>
      <c r="AT250" s="127">
        <v>537.78</v>
      </c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>
        <f>ROUND(18797587/27230,2)</f>
        <v>690.33</v>
      </c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>
        <f>ROUND(19112748/27631,2)</f>
        <v>691.71</v>
      </c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>
        <f>ROUND(BP250*0.99,2)</f>
        <v>684.79</v>
      </c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>
        <f t="shared" ref="CL250" si="24">ROUND(CA250*0.99,2)</f>
        <v>677.94</v>
      </c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  <c r="CW250" s="127">
        <f t="shared" ref="CW250" si="25">ROUND(CL250*0.99,2)</f>
        <v>671.16</v>
      </c>
      <c r="CX250" s="127"/>
      <c r="CY250" s="127"/>
      <c r="CZ250" s="127"/>
      <c r="DA250" s="127"/>
      <c r="DB250" s="127"/>
      <c r="DC250" s="127"/>
      <c r="DD250" s="127"/>
      <c r="DE250" s="127"/>
      <c r="DF250" s="127"/>
      <c r="DG250" s="127"/>
      <c r="DH250" s="59" t="s">
        <v>351</v>
      </c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</row>
    <row r="251" spans="1:123" x14ac:dyDescent="0.2">
      <c r="A251" s="60"/>
      <c r="B251" s="61"/>
      <c r="C251" s="61"/>
      <c r="D251" s="62"/>
      <c r="E251" s="128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30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  <c r="DE251" s="127"/>
      <c r="DF251" s="127"/>
      <c r="DG251" s="127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</row>
    <row r="252" spans="1:123" x14ac:dyDescent="0.2">
      <c r="A252" s="60"/>
      <c r="B252" s="61"/>
      <c r="C252" s="61"/>
      <c r="D252" s="62"/>
      <c r="E252" s="74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6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</row>
    <row r="253" spans="1:123" x14ac:dyDescent="0.2">
      <c r="A253" s="60"/>
      <c r="B253" s="61"/>
      <c r="C253" s="61"/>
      <c r="D253" s="62"/>
      <c r="E253" s="71" t="s">
        <v>13</v>
      </c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3"/>
      <c r="AJ253" s="125" t="s">
        <v>14</v>
      </c>
      <c r="AK253" s="57"/>
      <c r="AL253" s="57"/>
      <c r="AM253" s="57"/>
      <c r="AN253" s="57"/>
      <c r="AO253" s="57"/>
      <c r="AP253" s="57"/>
      <c r="AQ253" s="57"/>
      <c r="AR253" s="57"/>
      <c r="AS253" s="57"/>
      <c r="AT253" s="127">
        <v>0.21</v>
      </c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>
        <f>ROUND(112159.87/533309.54,2)</f>
        <v>0.21</v>
      </c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>
        <f>ROUND(107398.38/520909.7,2)</f>
        <v>0.21</v>
      </c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>
        <f>ROUND(BP253*0.99,2)</f>
        <v>0.21</v>
      </c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>
        <f t="shared" ref="CL253" si="26">ROUND(CA253*0.99,2)</f>
        <v>0.21</v>
      </c>
      <c r="CM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  <c r="CW253" s="127">
        <f t="shared" ref="CW253" si="27">ROUND(CL253*0.99,2)</f>
        <v>0.21</v>
      </c>
      <c r="CX253" s="127"/>
      <c r="CY253" s="127"/>
      <c r="CZ253" s="127"/>
      <c r="DA253" s="127"/>
      <c r="DB253" s="127"/>
      <c r="DC253" s="127"/>
      <c r="DD253" s="127"/>
      <c r="DE253" s="127"/>
      <c r="DF253" s="127"/>
      <c r="DG253" s="127"/>
      <c r="DH253" s="59" t="s">
        <v>350</v>
      </c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</row>
    <row r="254" spans="1:123" x14ac:dyDescent="0.2">
      <c r="A254" s="60"/>
      <c r="B254" s="61"/>
      <c r="C254" s="61"/>
      <c r="D254" s="62"/>
      <c r="E254" s="128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30"/>
      <c r="AJ254" s="125"/>
      <c r="AK254" s="57"/>
      <c r="AL254" s="57"/>
      <c r="AM254" s="57"/>
      <c r="AN254" s="57"/>
      <c r="AO254" s="57"/>
      <c r="AP254" s="57"/>
      <c r="AQ254" s="57"/>
      <c r="AR254" s="57"/>
      <c r="AS254" s="5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7"/>
      <c r="DE254" s="127"/>
      <c r="DF254" s="127"/>
      <c r="DG254" s="127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</row>
    <row r="255" spans="1:123" x14ac:dyDescent="0.2">
      <c r="A255" s="60"/>
      <c r="B255" s="61"/>
      <c r="C255" s="61"/>
      <c r="D255" s="62"/>
      <c r="E255" s="128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30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7"/>
      <c r="DE255" s="127"/>
      <c r="DF255" s="127"/>
      <c r="DG255" s="127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</row>
    <row r="256" spans="1:123" x14ac:dyDescent="0.2">
      <c r="A256" s="60"/>
      <c r="B256" s="61"/>
      <c r="C256" s="61"/>
      <c r="D256" s="62"/>
      <c r="E256" s="74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6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L256" s="127"/>
      <c r="CM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7"/>
      <c r="DE256" s="127"/>
      <c r="DF256" s="127"/>
      <c r="DG256" s="127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</row>
    <row r="257" spans="1:123" x14ac:dyDescent="0.2">
      <c r="A257" s="60"/>
      <c r="B257" s="61"/>
      <c r="C257" s="61"/>
      <c r="D257" s="62"/>
      <c r="E257" s="71" t="s">
        <v>18</v>
      </c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3"/>
      <c r="AJ257" s="125" t="s">
        <v>19</v>
      </c>
      <c r="AK257" s="57"/>
      <c r="AL257" s="57"/>
      <c r="AM257" s="57"/>
      <c r="AN257" s="57"/>
      <c r="AO257" s="57"/>
      <c r="AP257" s="57"/>
      <c r="AQ257" s="57"/>
      <c r="AR257" s="57"/>
      <c r="AS257" s="57"/>
      <c r="AT257" s="58" t="s">
        <v>329</v>
      </c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 t="s">
        <v>329</v>
      </c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 t="s">
        <v>329</v>
      </c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 t="s">
        <v>329</v>
      </c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 t="s">
        <v>329</v>
      </c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 t="s">
        <v>329</v>
      </c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</row>
    <row r="258" spans="1:123" x14ac:dyDescent="0.2">
      <c r="A258" s="60"/>
      <c r="B258" s="61"/>
      <c r="C258" s="61"/>
      <c r="D258" s="62"/>
      <c r="E258" s="128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30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</row>
    <row r="259" spans="1:123" x14ac:dyDescent="0.2">
      <c r="A259" s="60"/>
      <c r="B259" s="61"/>
      <c r="C259" s="61"/>
      <c r="D259" s="62"/>
      <c r="E259" s="74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6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</row>
    <row r="260" spans="1:123" x14ac:dyDescent="0.2">
      <c r="A260" s="88"/>
      <c r="B260" s="89"/>
      <c r="C260" s="89"/>
      <c r="D260" s="90"/>
      <c r="E260" s="97" t="s">
        <v>20</v>
      </c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9"/>
      <c r="AJ260" s="94" t="s">
        <v>66</v>
      </c>
      <c r="AK260" s="94"/>
      <c r="AL260" s="94"/>
      <c r="AM260" s="94"/>
      <c r="AN260" s="94"/>
      <c r="AO260" s="94"/>
      <c r="AP260" s="94"/>
      <c r="AQ260" s="94"/>
      <c r="AR260" s="94"/>
      <c r="AS260" s="94"/>
      <c r="AT260" s="95">
        <v>44.34</v>
      </c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>
        <f>ROUND(1264996/28759,2)</f>
        <v>43.99</v>
      </c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>
        <f>ROUND(1063314.5/27780,2)</f>
        <v>38.28</v>
      </c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>
        <f>ROUND(BP260*0.99,2)</f>
        <v>37.9</v>
      </c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>
        <f t="shared" ref="CL260" si="28">ROUND(CA260*0.99,2)</f>
        <v>37.520000000000003</v>
      </c>
      <c r="CM260" s="95"/>
      <c r="CN260" s="95"/>
      <c r="CO260" s="95"/>
      <c r="CP260" s="95"/>
      <c r="CQ260" s="95"/>
      <c r="CR260" s="95"/>
      <c r="CS260" s="95"/>
      <c r="CT260" s="95"/>
      <c r="CU260" s="95"/>
      <c r="CV260" s="95"/>
      <c r="CW260" s="95">
        <f t="shared" ref="CW260" si="29">ROUND(CL260*0.99,2)</f>
        <v>37.14</v>
      </c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6" t="s">
        <v>352</v>
      </c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</row>
    <row r="261" spans="1:123" x14ac:dyDescent="0.2">
      <c r="A261" s="49"/>
      <c r="B261" s="50"/>
      <c r="C261" s="50"/>
      <c r="D261" s="51"/>
      <c r="E261" s="97" t="s">
        <v>21</v>
      </c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9"/>
      <c r="AJ261" s="94" t="s">
        <v>66</v>
      </c>
      <c r="AK261" s="94"/>
      <c r="AL261" s="94"/>
      <c r="AM261" s="94"/>
      <c r="AN261" s="94"/>
      <c r="AO261" s="94"/>
      <c r="AP261" s="94"/>
      <c r="AQ261" s="94"/>
      <c r="AR261" s="94"/>
      <c r="AS261" s="94"/>
      <c r="AT261" s="95" t="s">
        <v>333</v>
      </c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 t="s">
        <v>333</v>
      </c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 t="s">
        <v>333</v>
      </c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 t="s">
        <v>333</v>
      </c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 t="s">
        <v>333</v>
      </c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 t="s">
        <v>333</v>
      </c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</row>
    <row r="262" spans="1:123" x14ac:dyDescent="0.2">
      <c r="A262" s="52" t="s">
        <v>38</v>
      </c>
      <c r="B262" s="53"/>
      <c r="C262" s="53"/>
      <c r="D262" s="54"/>
      <c r="E262" s="86" t="s">
        <v>15</v>
      </c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58" t="s">
        <v>330</v>
      </c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 t="s">
        <v>330</v>
      </c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 t="s">
        <v>330</v>
      </c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 t="s">
        <v>330</v>
      </c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 t="s">
        <v>330</v>
      </c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 t="s">
        <v>330</v>
      </c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</row>
    <row r="263" spans="1:123" x14ac:dyDescent="0.2">
      <c r="A263" s="60"/>
      <c r="B263" s="61"/>
      <c r="C263" s="61"/>
      <c r="D263" s="62"/>
      <c r="E263" s="86" t="s">
        <v>23</v>
      </c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</row>
    <row r="264" spans="1:123" x14ac:dyDescent="0.2">
      <c r="A264" s="60"/>
      <c r="B264" s="61"/>
      <c r="C264" s="61"/>
      <c r="D264" s="62"/>
      <c r="E264" s="86" t="s">
        <v>24</v>
      </c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7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</row>
    <row r="265" spans="1:123" x14ac:dyDescent="0.2">
      <c r="A265" s="60"/>
      <c r="B265" s="61"/>
      <c r="C265" s="61"/>
      <c r="D265" s="62"/>
      <c r="E265" s="71" t="s">
        <v>11</v>
      </c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3"/>
      <c r="AJ265" s="125" t="s">
        <v>25</v>
      </c>
      <c r="AK265" s="57"/>
      <c r="AL265" s="57"/>
      <c r="AM265" s="57"/>
      <c r="AN265" s="57"/>
      <c r="AO265" s="57"/>
      <c r="AP265" s="57"/>
      <c r="AQ265" s="57"/>
      <c r="AR265" s="57"/>
      <c r="AS265" s="57"/>
      <c r="AT265" s="58">
        <v>42.783000000000001</v>
      </c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>
        <f>ROUND(2348.1/58.3,2)</f>
        <v>40.28</v>
      </c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>
        <f>ROUND(2344.6/58.1,2)</f>
        <v>40.35</v>
      </c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>
        <f>ROUND(2344.6*0.99/58.1,2)</f>
        <v>39.950000000000003</v>
      </c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>
        <f>ROUND(2344.6*0.98/58.1,2)</f>
        <v>39.549999999999997</v>
      </c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>
        <f>ROUND(2344.6*0.97/58.1,2)</f>
        <v>39.14</v>
      </c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9" t="s">
        <v>353</v>
      </c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</row>
    <row r="266" spans="1:123" x14ac:dyDescent="0.2">
      <c r="A266" s="60"/>
      <c r="B266" s="61"/>
      <c r="C266" s="61"/>
      <c r="D266" s="62"/>
      <c r="E266" s="128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30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</row>
    <row r="267" spans="1:123" x14ac:dyDescent="0.2">
      <c r="A267" s="60"/>
      <c r="B267" s="61"/>
      <c r="C267" s="61"/>
      <c r="D267" s="62"/>
      <c r="E267" s="74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6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</row>
    <row r="268" spans="1:123" x14ac:dyDescent="0.2">
      <c r="A268" s="60"/>
      <c r="B268" s="61"/>
      <c r="C268" s="61"/>
      <c r="D268" s="62"/>
      <c r="E268" s="71" t="s">
        <v>13</v>
      </c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3"/>
      <c r="AJ268" s="125" t="s">
        <v>14</v>
      </c>
      <c r="AK268" s="57"/>
      <c r="AL268" s="57"/>
      <c r="AM268" s="57"/>
      <c r="AN268" s="57"/>
      <c r="AO268" s="57"/>
      <c r="AP268" s="57"/>
      <c r="AQ268" s="57"/>
      <c r="AR268" s="57"/>
      <c r="AS268" s="57"/>
      <c r="AT268" s="58">
        <v>0.1749</v>
      </c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>
        <f>ROUND(17.127/100.18,3)</f>
        <v>0.17100000000000001</v>
      </c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>
        <f>ROUND(17.087/100.18,3)</f>
        <v>0.17100000000000001</v>
      </c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>
        <f>ROUND(17.087*0.99/100.18,3)</f>
        <v>0.16900000000000001</v>
      </c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>
        <f>ROUND(17.087*0.98/100.18,3)</f>
        <v>0.16700000000000001</v>
      </c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>
        <f>ROUND(17.087*0.97/100.18,3)</f>
        <v>0.16500000000000001</v>
      </c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9" t="s">
        <v>354</v>
      </c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</row>
    <row r="269" spans="1:123" x14ac:dyDescent="0.2">
      <c r="A269" s="60"/>
      <c r="B269" s="61"/>
      <c r="C269" s="61"/>
      <c r="D269" s="62"/>
      <c r="E269" s="128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30"/>
      <c r="AJ269" s="125"/>
      <c r="AK269" s="57"/>
      <c r="AL269" s="57"/>
      <c r="AM269" s="57"/>
      <c r="AN269" s="57"/>
      <c r="AO269" s="57"/>
      <c r="AP269" s="57"/>
      <c r="AQ269" s="57"/>
      <c r="AR269" s="57"/>
      <c r="AS269" s="57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</row>
    <row r="270" spans="1:123" x14ac:dyDescent="0.2">
      <c r="A270" s="60"/>
      <c r="B270" s="61"/>
      <c r="C270" s="61"/>
      <c r="D270" s="62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30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</row>
    <row r="271" spans="1:123" x14ac:dyDescent="0.2">
      <c r="A271" s="60"/>
      <c r="B271" s="61"/>
      <c r="C271" s="61"/>
      <c r="D271" s="62"/>
      <c r="E271" s="74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6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</row>
    <row r="272" spans="1:123" x14ac:dyDescent="0.2">
      <c r="A272" s="60"/>
      <c r="B272" s="61"/>
      <c r="C272" s="61"/>
      <c r="D272" s="62"/>
      <c r="E272" s="71" t="s">
        <v>18</v>
      </c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3"/>
      <c r="AJ272" s="131" t="s">
        <v>26</v>
      </c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58">
        <v>7.3999999999999996E-2</v>
      </c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>
        <f>ROUND(7.325/58.3,3)</f>
        <v>0.126</v>
      </c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>
        <f>ROUND(7.235/58.1,3)</f>
        <v>0.125</v>
      </c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>
        <f>ROUND(7.235*0.99/58.1,3)</f>
        <v>0.123</v>
      </c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>
        <f>ROUND(7.235*0.98/58.1,3)</f>
        <v>0.122</v>
      </c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>
        <f>ROUND(7.235*0.97/58.1,3)</f>
        <v>0.121</v>
      </c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9" t="s">
        <v>355</v>
      </c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</row>
    <row r="273" spans="1:123" x14ac:dyDescent="0.2">
      <c r="A273" s="60"/>
      <c r="B273" s="61"/>
      <c r="C273" s="61"/>
      <c r="D273" s="62"/>
      <c r="E273" s="128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30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</row>
    <row r="274" spans="1:123" x14ac:dyDescent="0.2">
      <c r="A274" s="65"/>
      <c r="B274" s="66"/>
      <c r="C274" s="66"/>
      <c r="D274" s="67"/>
      <c r="E274" s="74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6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</row>
    <row r="275" spans="1:123" x14ac:dyDescent="0.2">
      <c r="A275" s="43"/>
      <c r="B275" s="44"/>
      <c r="C275" s="44"/>
      <c r="D275" s="45"/>
      <c r="E275" s="97" t="s">
        <v>20</v>
      </c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9"/>
      <c r="AJ275" s="94" t="s">
        <v>66</v>
      </c>
      <c r="AK275" s="94"/>
      <c r="AL275" s="94"/>
      <c r="AM275" s="94"/>
      <c r="AN275" s="94"/>
      <c r="AO275" s="94"/>
      <c r="AP275" s="94"/>
      <c r="AQ275" s="94"/>
      <c r="AR275" s="94"/>
      <c r="AS275" s="94"/>
      <c r="AT275" s="95">
        <v>0.95699999999999996</v>
      </c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>
        <f>ROUND(45.377/58.3,3)</f>
        <v>0.77800000000000002</v>
      </c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>
        <f>ROUND(45.087/58.1,3)</f>
        <v>0.77600000000000002</v>
      </c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>
        <f>ROUND(45.087*0.99/58.1,3)</f>
        <v>0.76800000000000002</v>
      </c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>
        <f>ROUND(45.087*0.98/58.1,3)</f>
        <v>0.76100000000000001</v>
      </c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>
        <f>ROUND(45.087*0.97/58.1,3)</f>
        <v>0.753</v>
      </c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6" t="s">
        <v>356</v>
      </c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</row>
    <row r="276" spans="1:123" x14ac:dyDescent="0.2">
      <c r="A276" s="49"/>
      <c r="B276" s="50"/>
      <c r="C276" s="50"/>
      <c r="D276" s="51"/>
      <c r="E276" s="97" t="s">
        <v>21</v>
      </c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9"/>
      <c r="AJ276" s="94" t="s">
        <v>66</v>
      </c>
      <c r="AK276" s="94"/>
      <c r="AL276" s="94"/>
      <c r="AM276" s="94"/>
      <c r="AN276" s="94"/>
      <c r="AO276" s="94"/>
      <c r="AP276" s="94"/>
      <c r="AQ276" s="94"/>
      <c r="AR276" s="94"/>
      <c r="AS276" s="94"/>
      <c r="AT276" s="95">
        <v>1.7529999999999999</v>
      </c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>
        <f>ROUND(97.5/58.3,3)</f>
        <v>1.6719999999999999</v>
      </c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>
        <f>ROUND(97.3/58.1,3)</f>
        <v>1.675</v>
      </c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>
        <f t="shared" ref="CA276" si="30">ROUND(97.3/58.1,3)</f>
        <v>1.675</v>
      </c>
      <c r="CB276" s="95"/>
      <c r="CC276" s="95"/>
      <c r="CD276" s="95"/>
      <c r="CE276" s="95"/>
      <c r="CF276" s="95"/>
      <c r="CG276" s="95"/>
      <c r="CH276" s="95"/>
      <c r="CI276" s="95"/>
      <c r="CJ276" s="95"/>
      <c r="CK276" s="95"/>
      <c r="CL276" s="95">
        <f t="shared" ref="CL276" si="31">ROUND(97.3/58.1,3)</f>
        <v>1.675</v>
      </c>
      <c r="CM276" s="95"/>
      <c r="CN276" s="95"/>
      <c r="CO276" s="95"/>
      <c r="CP276" s="95"/>
      <c r="CQ276" s="95"/>
      <c r="CR276" s="95"/>
      <c r="CS276" s="95"/>
      <c r="CT276" s="95"/>
      <c r="CU276" s="95"/>
      <c r="CV276" s="95"/>
      <c r="CW276" s="95">
        <f t="shared" ref="CW276" si="32">ROUND(97.3/58.1,3)</f>
        <v>1.675</v>
      </c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6" t="s">
        <v>357</v>
      </c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</row>
    <row r="277" spans="1:123" ht="13.5" customHeight="1" x14ac:dyDescent="0.2">
      <c r="A277" s="52" t="s">
        <v>282</v>
      </c>
      <c r="B277" s="53"/>
      <c r="C277" s="53"/>
      <c r="D277" s="54"/>
      <c r="E277" s="133" t="s">
        <v>322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5"/>
      <c r="AJ277" s="136"/>
      <c r="AK277" s="108"/>
      <c r="AL277" s="108"/>
      <c r="AM277" s="108"/>
      <c r="AN277" s="108"/>
      <c r="AO277" s="108"/>
      <c r="AP277" s="108"/>
      <c r="AQ277" s="108"/>
      <c r="AR277" s="108"/>
      <c r="AS277" s="109"/>
      <c r="AT277" s="52"/>
      <c r="AU277" s="53"/>
      <c r="AV277" s="53"/>
      <c r="AW277" s="53"/>
      <c r="AX277" s="53"/>
      <c r="AY277" s="53"/>
      <c r="AZ277" s="53"/>
      <c r="BA277" s="53"/>
      <c r="BB277" s="53"/>
      <c r="BC277" s="53"/>
      <c r="BD277" s="54"/>
      <c r="BE277" s="52"/>
      <c r="BF277" s="53"/>
      <c r="BG277" s="53"/>
      <c r="BH277" s="53"/>
      <c r="BI277" s="53"/>
      <c r="BJ277" s="53"/>
      <c r="BK277" s="53"/>
      <c r="BL277" s="53"/>
      <c r="BM277" s="53"/>
      <c r="BN277" s="53"/>
      <c r="BO277" s="54"/>
      <c r="BP277" s="52"/>
      <c r="BQ277" s="53"/>
      <c r="BR277" s="53"/>
      <c r="BS277" s="53"/>
      <c r="BT277" s="53"/>
      <c r="BU277" s="53"/>
      <c r="BV277" s="53"/>
      <c r="BW277" s="53"/>
      <c r="BX277" s="53"/>
      <c r="BY277" s="53"/>
      <c r="BZ277" s="54"/>
      <c r="CA277" s="52"/>
      <c r="CB277" s="53"/>
      <c r="CC277" s="53"/>
      <c r="CD277" s="53"/>
      <c r="CE277" s="53"/>
      <c r="CF277" s="53"/>
      <c r="CG277" s="53"/>
      <c r="CH277" s="53"/>
      <c r="CI277" s="53"/>
      <c r="CJ277" s="53"/>
      <c r="CK277" s="54"/>
      <c r="CL277" s="52"/>
      <c r="CM277" s="53"/>
      <c r="CN277" s="53"/>
      <c r="CO277" s="53"/>
      <c r="CP277" s="53"/>
      <c r="CQ277" s="53"/>
      <c r="CR277" s="53"/>
      <c r="CS277" s="53"/>
      <c r="CT277" s="53"/>
      <c r="CU277" s="53"/>
      <c r="CV277" s="54"/>
      <c r="CW277" s="52"/>
      <c r="CX277" s="53"/>
      <c r="CY277" s="53"/>
      <c r="CZ277" s="53"/>
      <c r="DA277" s="53"/>
      <c r="DB277" s="53"/>
      <c r="DC277" s="53"/>
      <c r="DD277" s="53"/>
      <c r="DE277" s="53"/>
      <c r="DF277" s="53"/>
      <c r="DG277" s="54"/>
      <c r="DH277" s="137" t="s">
        <v>349</v>
      </c>
      <c r="DI277" s="138"/>
      <c r="DJ277" s="138"/>
      <c r="DK277" s="138"/>
      <c r="DL277" s="138"/>
      <c r="DM277" s="138"/>
      <c r="DN277" s="138"/>
      <c r="DO277" s="138"/>
      <c r="DP277" s="138"/>
      <c r="DQ277" s="138"/>
      <c r="DR277" s="138"/>
      <c r="DS277" s="139"/>
    </row>
    <row r="278" spans="1:123" x14ac:dyDescent="0.2">
      <c r="A278" s="60"/>
      <c r="B278" s="61"/>
      <c r="C278" s="61"/>
      <c r="D278" s="62"/>
      <c r="E278" s="133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5"/>
      <c r="AJ278" s="136"/>
      <c r="AK278" s="108"/>
      <c r="AL278" s="108"/>
      <c r="AM278" s="108"/>
      <c r="AN278" s="108"/>
      <c r="AO278" s="108"/>
      <c r="AP278" s="108"/>
      <c r="AQ278" s="108"/>
      <c r="AR278" s="108"/>
      <c r="AS278" s="109"/>
      <c r="AT278" s="60"/>
      <c r="AU278" s="61"/>
      <c r="AV278" s="61"/>
      <c r="AW278" s="61"/>
      <c r="AX278" s="61"/>
      <c r="AY278" s="61"/>
      <c r="AZ278" s="61"/>
      <c r="BA278" s="61"/>
      <c r="BB278" s="61"/>
      <c r="BC278" s="61"/>
      <c r="BD278" s="62"/>
      <c r="BE278" s="60"/>
      <c r="BF278" s="61"/>
      <c r="BG278" s="61"/>
      <c r="BH278" s="61"/>
      <c r="BI278" s="61"/>
      <c r="BJ278" s="61"/>
      <c r="BK278" s="61"/>
      <c r="BL278" s="61"/>
      <c r="BM278" s="61"/>
      <c r="BN278" s="61"/>
      <c r="BO278" s="62"/>
      <c r="BP278" s="60"/>
      <c r="BQ278" s="61"/>
      <c r="BR278" s="61"/>
      <c r="BS278" s="61"/>
      <c r="BT278" s="61"/>
      <c r="BU278" s="61"/>
      <c r="BV278" s="61"/>
      <c r="BW278" s="61"/>
      <c r="BX278" s="61"/>
      <c r="BY278" s="61"/>
      <c r="BZ278" s="62"/>
      <c r="CA278" s="60"/>
      <c r="CB278" s="61"/>
      <c r="CC278" s="61"/>
      <c r="CD278" s="61"/>
      <c r="CE278" s="61"/>
      <c r="CF278" s="61"/>
      <c r="CG278" s="61"/>
      <c r="CH278" s="61"/>
      <c r="CI278" s="61"/>
      <c r="CJ278" s="61"/>
      <c r="CK278" s="62"/>
      <c r="CL278" s="60"/>
      <c r="CM278" s="61"/>
      <c r="CN278" s="61"/>
      <c r="CO278" s="61"/>
      <c r="CP278" s="61"/>
      <c r="CQ278" s="61"/>
      <c r="CR278" s="61"/>
      <c r="CS278" s="61"/>
      <c r="CT278" s="61"/>
      <c r="CU278" s="61"/>
      <c r="CV278" s="62"/>
      <c r="CW278" s="60"/>
      <c r="CX278" s="61"/>
      <c r="CY278" s="61"/>
      <c r="CZ278" s="61"/>
      <c r="DA278" s="61"/>
      <c r="DB278" s="61"/>
      <c r="DC278" s="61"/>
      <c r="DD278" s="61"/>
      <c r="DE278" s="61"/>
      <c r="DF278" s="61"/>
      <c r="DG278" s="62"/>
      <c r="DH278" s="140"/>
      <c r="DI278" s="141"/>
      <c r="DJ278" s="141"/>
      <c r="DK278" s="141"/>
      <c r="DL278" s="141"/>
      <c r="DM278" s="141"/>
      <c r="DN278" s="141"/>
      <c r="DO278" s="141"/>
      <c r="DP278" s="141"/>
      <c r="DQ278" s="141"/>
      <c r="DR278" s="141"/>
      <c r="DS278" s="142"/>
    </row>
    <row r="279" spans="1:123" x14ac:dyDescent="0.2">
      <c r="A279" s="60"/>
      <c r="B279" s="61"/>
      <c r="C279" s="61"/>
      <c r="D279" s="62"/>
      <c r="E279" s="133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5"/>
      <c r="AJ279" s="136"/>
      <c r="AK279" s="108"/>
      <c r="AL279" s="108"/>
      <c r="AM279" s="108"/>
      <c r="AN279" s="108"/>
      <c r="AO279" s="108"/>
      <c r="AP279" s="108"/>
      <c r="AQ279" s="108"/>
      <c r="AR279" s="108"/>
      <c r="AS279" s="109"/>
      <c r="AT279" s="60"/>
      <c r="AU279" s="61"/>
      <c r="AV279" s="61"/>
      <c r="AW279" s="61"/>
      <c r="AX279" s="61"/>
      <c r="AY279" s="61"/>
      <c r="AZ279" s="61"/>
      <c r="BA279" s="61"/>
      <c r="BB279" s="61"/>
      <c r="BC279" s="61"/>
      <c r="BD279" s="62"/>
      <c r="BE279" s="60"/>
      <c r="BF279" s="61"/>
      <c r="BG279" s="61"/>
      <c r="BH279" s="61"/>
      <c r="BI279" s="61"/>
      <c r="BJ279" s="61"/>
      <c r="BK279" s="61"/>
      <c r="BL279" s="61"/>
      <c r="BM279" s="61"/>
      <c r="BN279" s="61"/>
      <c r="BO279" s="62"/>
      <c r="BP279" s="60"/>
      <c r="BQ279" s="61"/>
      <c r="BR279" s="61"/>
      <c r="BS279" s="61"/>
      <c r="BT279" s="61"/>
      <c r="BU279" s="61"/>
      <c r="BV279" s="61"/>
      <c r="BW279" s="61"/>
      <c r="BX279" s="61"/>
      <c r="BY279" s="61"/>
      <c r="BZ279" s="62"/>
      <c r="CA279" s="60"/>
      <c r="CB279" s="61"/>
      <c r="CC279" s="61"/>
      <c r="CD279" s="61"/>
      <c r="CE279" s="61"/>
      <c r="CF279" s="61"/>
      <c r="CG279" s="61"/>
      <c r="CH279" s="61"/>
      <c r="CI279" s="61"/>
      <c r="CJ279" s="61"/>
      <c r="CK279" s="62"/>
      <c r="CL279" s="60"/>
      <c r="CM279" s="61"/>
      <c r="CN279" s="61"/>
      <c r="CO279" s="61"/>
      <c r="CP279" s="61"/>
      <c r="CQ279" s="61"/>
      <c r="CR279" s="61"/>
      <c r="CS279" s="61"/>
      <c r="CT279" s="61"/>
      <c r="CU279" s="61"/>
      <c r="CV279" s="62"/>
      <c r="CW279" s="60"/>
      <c r="CX279" s="61"/>
      <c r="CY279" s="61"/>
      <c r="CZ279" s="61"/>
      <c r="DA279" s="61"/>
      <c r="DB279" s="61"/>
      <c r="DC279" s="61"/>
      <c r="DD279" s="61"/>
      <c r="DE279" s="61"/>
      <c r="DF279" s="61"/>
      <c r="DG279" s="62"/>
      <c r="DH279" s="140"/>
      <c r="DI279" s="141"/>
      <c r="DJ279" s="141"/>
      <c r="DK279" s="141"/>
      <c r="DL279" s="141"/>
      <c r="DM279" s="141"/>
      <c r="DN279" s="141"/>
      <c r="DO279" s="141"/>
      <c r="DP279" s="141"/>
      <c r="DQ279" s="141"/>
      <c r="DR279" s="141"/>
      <c r="DS279" s="142"/>
    </row>
    <row r="280" spans="1:123" x14ac:dyDescent="0.2">
      <c r="A280" s="60"/>
      <c r="B280" s="61"/>
      <c r="C280" s="61"/>
      <c r="D280" s="62"/>
      <c r="E280" s="133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5"/>
      <c r="AJ280" s="136"/>
      <c r="AK280" s="108"/>
      <c r="AL280" s="108"/>
      <c r="AM280" s="108"/>
      <c r="AN280" s="108"/>
      <c r="AO280" s="108"/>
      <c r="AP280" s="108"/>
      <c r="AQ280" s="108"/>
      <c r="AR280" s="108"/>
      <c r="AS280" s="109"/>
      <c r="AT280" s="60"/>
      <c r="AU280" s="61"/>
      <c r="AV280" s="61"/>
      <c r="AW280" s="61"/>
      <c r="AX280" s="61"/>
      <c r="AY280" s="61"/>
      <c r="AZ280" s="61"/>
      <c r="BA280" s="61"/>
      <c r="BB280" s="61"/>
      <c r="BC280" s="61"/>
      <c r="BD280" s="62"/>
      <c r="BE280" s="60"/>
      <c r="BF280" s="61"/>
      <c r="BG280" s="61"/>
      <c r="BH280" s="61"/>
      <c r="BI280" s="61"/>
      <c r="BJ280" s="61"/>
      <c r="BK280" s="61"/>
      <c r="BL280" s="61"/>
      <c r="BM280" s="61"/>
      <c r="BN280" s="61"/>
      <c r="BO280" s="62"/>
      <c r="BP280" s="60"/>
      <c r="BQ280" s="61"/>
      <c r="BR280" s="61"/>
      <c r="BS280" s="61"/>
      <c r="BT280" s="61"/>
      <c r="BU280" s="61"/>
      <c r="BV280" s="61"/>
      <c r="BW280" s="61"/>
      <c r="BX280" s="61"/>
      <c r="BY280" s="61"/>
      <c r="BZ280" s="62"/>
      <c r="CA280" s="60"/>
      <c r="CB280" s="61"/>
      <c r="CC280" s="61"/>
      <c r="CD280" s="61"/>
      <c r="CE280" s="61"/>
      <c r="CF280" s="61"/>
      <c r="CG280" s="61"/>
      <c r="CH280" s="61"/>
      <c r="CI280" s="61"/>
      <c r="CJ280" s="61"/>
      <c r="CK280" s="62"/>
      <c r="CL280" s="60"/>
      <c r="CM280" s="61"/>
      <c r="CN280" s="61"/>
      <c r="CO280" s="61"/>
      <c r="CP280" s="61"/>
      <c r="CQ280" s="61"/>
      <c r="CR280" s="61"/>
      <c r="CS280" s="61"/>
      <c r="CT280" s="61"/>
      <c r="CU280" s="61"/>
      <c r="CV280" s="62"/>
      <c r="CW280" s="60"/>
      <c r="CX280" s="61"/>
      <c r="CY280" s="61"/>
      <c r="CZ280" s="61"/>
      <c r="DA280" s="61"/>
      <c r="DB280" s="61"/>
      <c r="DC280" s="61"/>
      <c r="DD280" s="61"/>
      <c r="DE280" s="61"/>
      <c r="DF280" s="61"/>
      <c r="DG280" s="62"/>
      <c r="DH280" s="140"/>
      <c r="DI280" s="141"/>
      <c r="DJ280" s="141"/>
      <c r="DK280" s="141"/>
      <c r="DL280" s="141"/>
      <c r="DM280" s="141"/>
      <c r="DN280" s="141"/>
      <c r="DO280" s="141"/>
      <c r="DP280" s="141"/>
      <c r="DQ280" s="141"/>
      <c r="DR280" s="141"/>
      <c r="DS280" s="142"/>
    </row>
    <row r="281" spans="1:123" x14ac:dyDescent="0.2">
      <c r="A281" s="60"/>
      <c r="B281" s="61"/>
      <c r="C281" s="61"/>
      <c r="D281" s="62"/>
      <c r="E281" s="133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5"/>
      <c r="AJ281" s="136"/>
      <c r="AK281" s="108"/>
      <c r="AL281" s="108"/>
      <c r="AM281" s="108"/>
      <c r="AN281" s="108"/>
      <c r="AO281" s="108"/>
      <c r="AP281" s="108"/>
      <c r="AQ281" s="108"/>
      <c r="AR281" s="108"/>
      <c r="AS281" s="109"/>
      <c r="AT281" s="60"/>
      <c r="AU281" s="61"/>
      <c r="AV281" s="61"/>
      <c r="AW281" s="61"/>
      <c r="AX281" s="61"/>
      <c r="AY281" s="61"/>
      <c r="AZ281" s="61"/>
      <c r="BA281" s="61"/>
      <c r="BB281" s="61"/>
      <c r="BC281" s="61"/>
      <c r="BD281" s="62"/>
      <c r="BE281" s="60"/>
      <c r="BF281" s="61"/>
      <c r="BG281" s="61"/>
      <c r="BH281" s="61"/>
      <c r="BI281" s="61"/>
      <c r="BJ281" s="61"/>
      <c r="BK281" s="61"/>
      <c r="BL281" s="61"/>
      <c r="BM281" s="61"/>
      <c r="BN281" s="61"/>
      <c r="BO281" s="62"/>
      <c r="BP281" s="60"/>
      <c r="BQ281" s="61"/>
      <c r="BR281" s="61"/>
      <c r="BS281" s="61"/>
      <c r="BT281" s="61"/>
      <c r="BU281" s="61"/>
      <c r="BV281" s="61"/>
      <c r="BW281" s="61"/>
      <c r="BX281" s="61"/>
      <c r="BY281" s="61"/>
      <c r="BZ281" s="62"/>
      <c r="CA281" s="60"/>
      <c r="CB281" s="61"/>
      <c r="CC281" s="61"/>
      <c r="CD281" s="61"/>
      <c r="CE281" s="61"/>
      <c r="CF281" s="61"/>
      <c r="CG281" s="61"/>
      <c r="CH281" s="61"/>
      <c r="CI281" s="61"/>
      <c r="CJ281" s="61"/>
      <c r="CK281" s="62"/>
      <c r="CL281" s="60"/>
      <c r="CM281" s="61"/>
      <c r="CN281" s="61"/>
      <c r="CO281" s="61"/>
      <c r="CP281" s="61"/>
      <c r="CQ281" s="61"/>
      <c r="CR281" s="61"/>
      <c r="CS281" s="61"/>
      <c r="CT281" s="61"/>
      <c r="CU281" s="61"/>
      <c r="CV281" s="62"/>
      <c r="CW281" s="60"/>
      <c r="CX281" s="61"/>
      <c r="CY281" s="61"/>
      <c r="CZ281" s="61"/>
      <c r="DA281" s="61"/>
      <c r="DB281" s="61"/>
      <c r="DC281" s="61"/>
      <c r="DD281" s="61"/>
      <c r="DE281" s="61"/>
      <c r="DF281" s="61"/>
      <c r="DG281" s="62"/>
      <c r="DH281" s="140"/>
      <c r="DI281" s="141"/>
      <c r="DJ281" s="141"/>
      <c r="DK281" s="141"/>
      <c r="DL281" s="141"/>
      <c r="DM281" s="141"/>
      <c r="DN281" s="141"/>
      <c r="DO281" s="141"/>
      <c r="DP281" s="141"/>
      <c r="DQ281" s="141"/>
      <c r="DR281" s="141"/>
      <c r="DS281" s="142"/>
    </row>
    <row r="282" spans="1:123" x14ac:dyDescent="0.2">
      <c r="A282" s="60"/>
      <c r="B282" s="61"/>
      <c r="C282" s="61"/>
      <c r="D282" s="62"/>
      <c r="E282" s="133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5"/>
      <c r="AJ282" s="136"/>
      <c r="AK282" s="108"/>
      <c r="AL282" s="108"/>
      <c r="AM282" s="108"/>
      <c r="AN282" s="108"/>
      <c r="AO282" s="108"/>
      <c r="AP282" s="108"/>
      <c r="AQ282" s="108"/>
      <c r="AR282" s="108"/>
      <c r="AS282" s="109"/>
      <c r="AT282" s="60"/>
      <c r="AU282" s="61"/>
      <c r="AV282" s="61"/>
      <c r="AW282" s="61"/>
      <c r="AX282" s="61"/>
      <c r="AY282" s="61"/>
      <c r="AZ282" s="61"/>
      <c r="BA282" s="61"/>
      <c r="BB282" s="61"/>
      <c r="BC282" s="61"/>
      <c r="BD282" s="62"/>
      <c r="BE282" s="60"/>
      <c r="BF282" s="61"/>
      <c r="BG282" s="61"/>
      <c r="BH282" s="61"/>
      <c r="BI282" s="61"/>
      <c r="BJ282" s="61"/>
      <c r="BK282" s="61"/>
      <c r="BL282" s="61"/>
      <c r="BM282" s="61"/>
      <c r="BN282" s="61"/>
      <c r="BO282" s="62"/>
      <c r="BP282" s="60"/>
      <c r="BQ282" s="61"/>
      <c r="BR282" s="61"/>
      <c r="BS282" s="61"/>
      <c r="BT282" s="61"/>
      <c r="BU282" s="61"/>
      <c r="BV282" s="61"/>
      <c r="BW282" s="61"/>
      <c r="BX282" s="61"/>
      <c r="BY282" s="61"/>
      <c r="BZ282" s="62"/>
      <c r="CA282" s="60"/>
      <c r="CB282" s="61"/>
      <c r="CC282" s="61"/>
      <c r="CD282" s="61"/>
      <c r="CE282" s="61"/>
      <c r="CF282" s="61"/>
      <c r="CG282" s="61"/>
      <c r="CH282" s="61"/>
      <c r="CI282" s="61"/>
      <c r="CJ282" s="61"/>
      <c r="CK282" s="62"/>
      <c r="CL282" s="60"/>
      <c r="CM282" s="61"/>
      <c r="CN282" s="61"/>
      <c r="CO282" s="61"/>
      <c r="CP282" s="61"/>
      <c r="CQ282" s="61"/>
      <c r="CR282" s="61"/>
      <c r="CS282" s="61"/>
      <c r="CT282" s="61"/>
      <c r="CU282" s="61"/>
      <c r="CV282" s="62"/>
      <c r="CW282" s="60"/>
      <c r="CX282" s="61"/>
      <c r="CY282" s="61"/>
      <c r="CZ282" s="61"/>
      <c r="DA282" s="61"/>
      <c r="DB282" s="61"/>
      <c r="DC282" s="61"/>
      <c r="DD282" s="61"/>
      <c r="DE282" s="61"/>
      <c r="DF282" s="61"/>
      <c r="DG282" s="62"/>
      <c r="DH282" s="140"/>
      <c r="DI282" s="141"/>
      <c r="DJ282" s="141"/>
      <c r="DK282" s="141"/>
      <c r="DL282" s="141"/>
      <c r="DM282" s="141"/>
      <c r="DN282" s="141"/>
      <c r="DO282" s="141"/>
      <c r="DP282" s="141"/>
      <c r="DQ282" s="141"/>
      <c r="DR282" s="141"/>
      <c r="DS282" s="142"/>
    </row>
    <row r="283" spans="1:123" x14ac:dyDescent="0.2">
      <c r="A283" s="60"/>
      <c r="B283" s="61"/>
      <c r="C283" s="61"/>
      <c r="D283" s="62"/>
      <c r="E283" s="133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5"/>
      <c r="AJ283" s="136"/>
      <c r="AK283" s="108"/>
      <c r="AL283" s="108"/>
      <c r="AM283" s="108"/>
      <c r="AN283" s="108"/>
      <c r="AO283" s="108"/>
      <c r="AP283" s="108"/>
      <c r="AQ283" s="108"/>
      <c r="AR283" s="108"/>
      <c r="AS283" s="109"/>
      <c r="AT283" s="60"/>
      <c r="AU283" s="61"/>
      <c r="AV283" s="61"/>
      <c r="AW283" s="61"/>
      <c r="AX283" s="61"/>
      <c r="AY283" s="61"/>
      <c r="AZ283" s="61"/>
      <c r="BA283" s="61"/>
      <c r="BB283" s="61"/>
      <c r="BC283" s="61"/>
      <c r="BD283" s="62"/>
      <c r="BE283" s="60"/>
      <c r="BF283" s="61"/>
      <c r="BG283" s="61"/>
      <c r="BH283" s="61"/>
      <c r="BI283" s="61"/>
      <c r="BJ283" s="61"/>
      <c r="BK283" s="61"/>
      <c r="BL283" s="61"/>
      <c r="BM283" s="61"/>
      <c r="BN283" s="61"/>
      <c r="BO283" s="62"/>
      <c r="BP283" s="60"/>
      <c r="BQ283" s="61"/>
      <c r="BR283" s="61"/>
      <c r="BS283" s="61"/>
      <c r="BT283" s="61"/>
      <c r="BU283" s="61"/>
      <c r="BV283" s="61"/>
      <c r="BW283" s="61"/>
      <c r="BX283" s="61"/>
      <c r="BY283" s="61"/>
      <c r="BZ283" s="62"/>
      <c r="CA283" s="60"/>
      <c r="CB283" s="61"/>
      <c r="CC283" s="61"/>
      <c r="CD283" s="61"/>
      <c r="CE283" s="61"/>
      <c r="CF283" s="61"/>
      <c r="CG283" s="61"/>
      <c r="CH283" s="61"/>
      <c r="CI283" s="61"/>
      <c r="CJ283" s="61"/>
      <c r="CK283" s="62"/>
      <c r="CL283" s="60"/>
      <c r="CM283" s="61"/>
      <c r="CN283" s="61"/>
      <c r="CO283" s="61"/>
      <c r="CP283" s="61"/>
      <c r="CQ283" s="61"/>
      <c r="CR283" s="61"/>
      <c r="CS283" s="61"/>
      <c r="CT283" s="61"/>
      <c r="CU283" s="61"/>
      <c r="CV283" s="62"/>
      <c r="CW283" s="60"/>
      <c r="CX283" s="61"/>
      <c r="CY283" s="61"/>
      <c r="CZ283" s="61"/>
      <c r="DA283" s="61"/>
      <c r="DB283" s="61"/>
      <c r="DC283" s="61"/>
      <c r="DD283" s="61"/>
      <c r="DE283" s="61"/>
      <c r="DF283" s="61"/>
      <c r="DG283" s="62"/>
      <c r="DH283" s="140"/>
      <c r="DI283" s="141"/>
      <c r="DJ283" s="141"/>
      <c r="DK283" s="141"/>
      <c r="DL283" s="141"/>
      <c r="DM283" s="141"/>
      <c r="DN283" s="141"/>
      <c r="DO283" s="141"/>
      <c r="DP283" s="141"/>
      <c r="DQ283" s="141"/>
      <c r="DR283" s="141"/>
      <c r="DS283" s="142"/>
    </row>
    <row r="284" spans="1:123" x14ac:dyDescent="0.2">
      <c r="A284" s="60"/>
      <c r="B284" s="61"/>
      <c r="C284" s="61"/>
      <c r="D284" s="62"/>
      <c r="E284" s="133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5"/>
      <c r="AJ284" s="136"/>
      <c r="AK284" s="108"/>
      <c r="AL284" s="108"/>
      <c r="AM284" s="108"/>
      <c r="AN284" s="108"/>
      <c r="AO284" s="108"/>
      <c r="AP284" s="108"/>
      <c r="AQ284" s="108"/>
      <c r="AR284" s="108"/>
      <c r="AS284" s="109"/>
      <c r="AT284" s="60"/>
      <c r="AU284" s="61"/>
      <c r="AV284" s="61"/>
      <c r="AW284" s="61"/>
      <c r="AX284" s="61"/>
      <c r="AY284" s="61"/>
      <c r="AZ284" s="61"/>
      <c r="BA284" s="61"/>
      <c r="BB284" s="61"/>
      <c r="BC284" s="61"/>
      <c r="BD284" s="62"/>
      <c r="BE284" s="60"/>
      <c r="BF284" s="61"/>
      <c r="BG284" s="61"/>
      <c r="BH284" s="61"/>
      <c r="BI284" s="61"/>
      <c r="BJ284" s="61"/>
      <c r="BK284" s="61"/>
      <c r="BL284" s="61"/>
      <c r="BM284" s="61"/>
      <c r="BN284" s="61"/>
      <c r="BO284" s="62"/>
      <c r="BP284" s="60"/>
      <c r="BQ284" s="61"/>
      <c r="BR284" s="61"/>
      <c r="BS284" s="61"/>
      <c r="BT284" s="61"/>
      <c r="BU284" s="61"/>
      <c r="BV284" s="61"/>
      <c r="BW284" s="61"/>
      <c r="BX284" s="61"/>
      <c r="BY284" s="61"/>
      <c r="BZ284" s="62"/>
      <c r="CA284" s="60"/>
      <c r="CB284" s="61"/>
      <c r="CC284" s="61"/>
      <c r="CD284" s="61"/>
      <c r="CE284" s="61"/>
      <c r="CF284" s="61"/>
      <c r="CG284" s="61"/>
      <c r="CH284" s="61"/>
      <c r="CI284" s="61"/>
      <c r="CJ284" s="61"/>
      <c r="CK284" s="62"/>
      <c r="CL284" s="60"/>
      <c r="CM284" s="61"/>
      <c r="CN284" s="61"/>
      <c r="CO284" s="61"/>
      <c r="CP284" s="61"/>
      <c r="CQ284" s="61"/>
      <c r="CR284" s="61"/>
      <c r="CS284" s="61"/>
      <c r="CT284" s="61"/>
      <c r="CU284" s="61"/>
      <c r="CV284" s="62"/>
      <c r="CW284" s="60"/>
      <c r="CX284" s="61"/>
      <c r="CY284" s="61"/>
      <c r="CZ284" s="61"/>
      <c r="DA284" s="61"/>
      <c r="DB284" s="61"/>
      <c r="DC284" s="61"/>
      <c r="DD284" s="61"/>
      <c r="DE284" s="61"/>
      <c r="DF284" s="61"/>
      <c r="DG284" s="62"/>
      <c r="DH284" s="140"/>
      <c r="DI284" s="141"/>
      <c r="DJ284" s="141"/>
      <c r="DK284" s="141"/>
      <c r="DL284" s="141"/>
      <c r="DM284" s="141"/>
      <c r="DN284" s="141"/>
      <c r="DO284" s="141"/>
      <c r="DP284" s="141"/>
      <c r="DQ284" s="141"/>
      <c r="DR284" s="141"/>
      <c r="DS284" s="142"/>
    </row>
    <row r="285" spans="1:123" x14ac:dyDescent="0.2">
      <c r="A285" s="60"/>
      <c r="B285" s="61"/>
      <c r="C285" s="61"/>
      <c r="D285" s="62"/>
      <c r="E285" s="133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5"/>
      <c r="AJ285" s="136"/>
      <c r="AK285" s="108"/>
      <c r="AL285" s="108"/>
      <c r="AM285" s="108"/>
      <c r="AN285" s="108"/>
      <c r="AO285" s="108"/>
      <c r="AP285" s="108"/>
      <c r="AQ285" s="108"/>
      <c r="AR285" s="108"/>
      <c r="AS285" s="109"/>
      <c r="AT285" s="60"/>
      <c r="AU285" s="61"/>
      <c r="AV285" s="61"/>
      <c r="AW285" s="61"/>
      <c r="AX285" s="61"/>
      <c r="AY285" s="61"/>
      <c r="AZ285" s="61"/>
      <c r="BA285" s="61"/>
      <c r="BB285" s="61"/>
      <c r="BC285" s="61"/>
      <c r="BD285" s="62"/>
      <c r="BE285" s="60"/>
      <c r="BF285" s="61"/>
      <c r="BG285" s="61"/>
      <c r="BH285" s="61"/>
      <c r="BI285" s="61"/>
      <c r="BJ285" s="61"/>
      <c r="BK285" s="61"/>
      <c r="BL285" s="61"/>
      <c r="BM285" s="61"/>
      <c r="BN285" s="61"/>
      <c r="BO285" s="62"/>
      <c r="BP285" s="60"/>
      <c r="BQ285" s="61"/>
      <c r="BR285" s="61"/>
      <c r="BS285" s="61"/>
      <c r="BT285" s="61"/>
      <c r="BU285" s="61"/>
      <c r="BV285" s="61"/>
      <c r="BW285" s="61"/>
      <c r="BX285" s="61"/>
      <c r="BY285" s="61"/>
      <c r="BZ285" s="62"/>
      <c r="CA285" s="60"/>
      <c r="CB285" s="61"/>
      <c r="CC285" s="61"/>
      <c r="CD285" s="61"/>
      <c r="CE285" s="61"/>
      <c r="CF285" s="61"/>
      <c r="CG285" s="61"/>
      <c r="CH285" s="61"/>
      <c r="CI285" s="61"/>
      <c r="CJ285" s="61"/>
      <c r="CK285" s="62"/>
      <c r="CL285" s="60"/>
      <c r="CM285" s="61"/>
      <c r="CN285" s="61"/>
      <c r="CO285" s="61"/>
      <c r="CP285" s="61"/>
      <c r="CQ285" s="61"/>
      <c r="CR285" s="61"/>
      <c r="CS285" s="61"/>
      <c r="CT285" s="61"/>
      <c r="CU285" s="61"/>
      <c r="CV285" s="62"/>
      <c r="CW285" s="60"/>
      <c r="CX285" s="61"/>
      <c r="CY285" s="61"/>
      <c r="CZ285" s="61"/>
      <c r="DA285" s="61"/>
      <c r="DB285" s="61"/>
      <c r="DC285" s="61"/>
      <c r="DD285" s="61"/>
      <c r="DE285" s="61"/>
      <c r="DF285" s="61"/>
      <c r="DG285" s="62"/>
      <c r="DH285" s="140"/>
      <c r="DI285" s="141"/>
      <c r="DJ285" s="141"/>
      <c r="DK285" s="141"/>
      <c r="DL285" s="141"/>
      <c r="DM285" s="141"/>
      <c r="DN285" s="141"/>
      <c r="DO285" s="141"/>
      <c r="DP285" s="141"/>
      <c r="DQ285" s="141"/>
      <c r="DR285" s="141"/>
      <c r="DS285" s="142"/>
    </row>
    <row r="286" spans="1:123" x14ac:dyDescent="0.2">
      <c r="A286" s="60"/>
      <c r="B286" s="61"/>
      <c r="C286" s="61"/>
      <c r="D286" s="62"/>
      <c r="E286" s="133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5"/>
      <c r="AJ286" s="136"/>
      <c r="AK286" s="108"/>
      <c r="AL286" s="108"/>
      <c r="AM286" s="108"/>
      <c r="AN286" s="108"/>
      <c r="AO286" s="108"/>
      <c r="AP286" s="108"/>
      <c r="AQ286" s="108"/>
      <c r="AR286" s="108"/>
      <c r="AS286" s="109"/>
      <c r="AT286" s="60"/>
      <c r="AU286" s="61"/>
      <c r="AV286" s="61"/>
      <c r="AW286" s="61"/>
      <c r="AX286" s="61"/>
      <c r="AY286" s="61"/>
      <c r="AZ286" s="61"/>
      <c r="BA286" s="61"/>
      <c r="BB286" s="61"/>
      <c r="BC286" s="61"/>
      <c r="BD286" s="62"/>
      <c r="BE286" s="60"/>
      <c r="BF286" s="61"/>
      <c r="BG286" s="61"/>
      <c r="BH286" s="61"/>
      <c r="BI286" s="61"/>
      <c r="BJ286" s="61"/>
      <c r="BK286" s="61"/>
      <c r="BL286" s="61"/>
      <c r="BM286" s="61"/>
      <c r="BN286" s="61"/>
      <c r="BO286" s="62"/>
      <c r="BP286" s="60"/>
      <c r="BQ286" s="61"/>
      <c r="BR286" s="61"/>
      <c r="BS286" s="61"/>
      <c r="BT286" s="61"/>
      <c r="BU286" s="61"/>
      <c r="BV286" s="61"/>
      <c r="BW286" s="61"/>
      <c r="BX286" s="61"/>
      <c r="BY286" s="61"/>
      <c r="BZ286" s="62"/>
      <c r="CA286" s="60"/>
      <c r="CB286" s="61"/>
      <c r="CC286" s="61"/>
      <c r="CD286" s="61"/>
      <c r="CE286" s="61"/>
      <c r="CF286" s="61"/>
      <c r="CG286" s="61"/>
      <c r="CH286" s="61"/>
      <c r="CI286" s="61"/>
      <c r="CJ286" s="61"/>
      <c r="CK286" s="62"/>
      <c r="CL286" s="60"/>
      <c r="CM286" s="61"/>
      <c r="CN286" s="61"/>
      <c r="CO286" s="61"/>
      <c r="CP286" s="61"/>
      <c r="CQ286" s="61"/>
      <c r="CR286" s="61"/>
      <c r="CS286" s="61"/>
      <c r="CT286" s="61"/>
      <c r="CU286" s="61"/>
      <c r="CV286" s="62"/>
      <c r="CW286" s="60"/>
      <c r="CX286" s="61"/>
      <c r="CY286" s="61"/>
      <c r="CZ286" s="61"/>
      <c r="DA286" s="61"/>
      <c r="DB286" s="61"/>
      <c r="DC286" s="61"/>
      <c r="DD286" s="61"/>
      <c r="DE286" s="61"/>
      <c r="DF286" s="61"/>
      <c r="DG286" s="62"/>
      <c r="DH286" s="140"/>
      <c r="DI286" s="141"/>
      <c r="DJ286" s="141"/>
      <c r="DK286" s="141"/>
      <c r="DL286" s="141"/>
      <c r="DM286" s="141"/>
      <c r="DN286" s="141"/>
      <c r="DO286" s="141"/>
      <c r="DP286" s="141"/>
      <c r="DQ286" s="141"/>
      <c r="DR286" s="141"/>
      <c r="DS286" s="142"/>
    </row>
    <row r="287" spans="1:123" x14ac:dyDescent="0.2">
      <c r="A287" s="60"/>
      <c r="B287" s="61"/>
      <c r="C287" s="61"/>
      <c r="D287" s="62"/>
      <c r="E287" s="133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5"/>
      <c r="AJ287" s="136"/>
      <c r="AK287" s="108"/>
      <c r="AL287" s="108"/>
      <c r="AM287" s="108"/>
      <c r="AN287" s="108"/>
      <c r="AO287" s="108"/>
      <c r="AP287" s="108"/>
      <c r="AQ287" s="108"/>
      <c r="AR287" s="108"/>
      <c r="AS287" s="109"/>
      <c r="AT287" s="60"/>
      <c r="AU287" s="61"/>
      <c r="AV287" s="61"/>
      <c r="AW287" s="61"/>
      <c r="AX287" s="61"/>
      <c r="AY287" s="61"/>
      <c r="AZ287" s="61"/>
      <c r="BA287" s="61"/>
      <c r="BB287" s="61"/>
      <c r="BC287" s="61"/>
      <c r="BD287" s="62"/>
      <c r="BE287" s="60"/>
      <c r="BF287" s="61"/>
      <c r="BG287" s="61"/>
      <c r="BH287" s="61"/>
      <c r="BI287" s="61"/>
      <c r="BJ287" s="61"/>
      <c r="BK287" s="61"/>
      <c r="BL287" s="61"/>
      <c r="BM287" s="61"/>
      <c r="BN287" s="61"/>
      <c r="BO287" s="62"/>
      <c r="BP287" s="60"/>
      <c r="BQ287" s="61"/>
      <c r="BR287" s="61"/>
      <c r="BS287" s="61"/>
      <c r="BT287" s="61"/>
      <c r="BU287" s="61"/>
      <c r="BV287" s="61"/>
      <c r="BW287" s="61"/>
      <c r="BX287" s="61"/>
      <c r="BY287" s="61"/>
      <c r="BZ287" s="62"/>
      <c r="CA287" s="60"/>
      <c r="CB287" s="61"/>
      <c r="CC287" s="61"/>
      <c r="CD287" s="61"/>
      <c r="CE287" s="61"/>
      <c r="CF287" s="61"/>
      <c r="CG287" s="61"/>
      <c r="CH287" s="61"/>
      <c r="CI287" s="61"/>
      <c r="CJ287" s="61"/>
      <c r="CK287" s="62"/>
      <c r="CL287" s="60"/>
      <c r="CM287" s="61"/>
      <c r="CN287" s="61"/>
      <c r="CO287" s="61"/>
      <c r="CP287" s="61"/>
      <c r="CQ287" s="61"/>
      <c r="CR287" s="61"/>
      <c r="CS287" s="61"/>
      <c r="CT287" s="61"/>
      <c r="CU287" s="61"/>
      <c r="CV287" s="62"/>
      <c r="CW287" s="60"/>
      <c r="CX287" s="61"/>
      <c r="CY287" s="61"/>
      <c r="CZ287" s="61"/>
      <c r="DA287" s="61"/>
      <c r="DB287" s="61"/>
      <c r="DC287" s="61"/>
      <c r="DD287" s="61"/>
      <c r="DE287" s="61"/>
      <c r="DF287" s="61"/>
      <c r="DG287" s="62"/>
      <c r="DH287" s="140"/>
      <c r="DI287" s="141"/>
      <c r="DJ287" s="141"/>
      <c r="DK287" s="141"/>
      <c r="DL287" s="141"/>
      <c r="DM287" s="141"/>
      <c r="DN287" s="141"/>
      <c r="DO287" s="141"/>
      <c r="DP287" s="141"/>
      <c r="DQ287" s="141"/>
      <c r="DR287" s="141"/>
      <c r="DS287" s="142"/>
    </row>
    <row r="288" spans="1:123" x14ac:dyDescent="0.2">
      <c r="A288" s="60"/>
      <c r="B288" s="61"/>
      <c r="C288" s="61"/>
      <c r="D288" s="62"/>
      <c r="E288" s="133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5"/>
      <c r="AJ288" s="136"/>
      <c r="AK288" s="108"/>
      <c r="AL288" s="108"/>
      <c r="AM288" s="108"/>
      <c r="AN288" s="108"/>
      <c r="AO288" s="108"/>
      <c r="AP288" s="108"/>
      <c r="AQ288" s="108"/>
      <c r="AR288" s="108"/>
      <c r="AS288" s="109"/>
      <c r="AT288" s="60"/>
      <c r="AU288" s="61"/>
      <c r="AV288" s="61"/>
      <c r="AW288" s="61"/>
      <c r="AX288" s="61"/>
      <c r="AY288" s="61"/>
      <c r="AZ288" s="61"/>
      <c r="BA288" s="61"/>
      <c r="BB288" s="61"/>
      <c r="BC288" s="61"/>
      <c r="BD288" s="62"/>
      <c r="BE288" s="60"/>
      <c r="BF288" s="61"/>
      <c r="BG288" s="61"/>
      <c r="BH288" s="61"/>
      <c r="BI288" s="61"/>
      <c r="BJ288" s="61"/>
      <c r="BK288" s="61"/>
      <c r="BL288" s="61"/>
      <c r="BM288" s="61"/>
      <c r="BN288" s="61"/>
      <c r="BO288" s="62"/>
      <c r="BP288" s="60"/>
      <c r="BQ288" s="61"/>
      <c r="BR288" s="61"/>
      <c r="BS288" s="61"/>
      <c r="BT288" s="61"/>
      <c r="BU288" s="61"/>
      <c r="BV288" s="61"/>
      <c r="BW288" s="61"/>
      <c r="BX288" s="61"/>
      <c r="BY288" s="61"/>
      <c r="BZ288" s="62"/>
      <c r="CA288" s="60"/>
      <c r="CB288" s="61"/>
      <c r="CC288" s="61"/>
      <c r="CD288" s="61"/>
      <c r="CE288" s="61"/>
      <c r="CF288" s="61"/>
      <c r="CG288" s="61"/>
      <c r="CH288" s="61"/>
      <c r="CI288" s="61"/>
      <c r="CJ288" s="61"/>
      <c r="CK288" s="62"/>
      <c r="CL288" s="60"/>
      <c r="CM288" s="61"/>
      <c r="CN288" s="61"/>
      <c r="CO288" s="61"/>
      <c r="CP288" s="61"/>
      <c r="CQ288" s="61"/>
      <c r="CR288" s="61"/>
      <c r="CS288" s="61"/>
      <c r="CT288" s="61"/>
      <c r="CU288" s="61"/>
      <c r="CV288" s="62"/>
      <c r="CW288" s="60"/>
      <c r="CX288" s="61"/>
      <c r="CY288" s="61"/>
      <c r="CZ288" s="61"/>
      <c r="DA288" s="61"/>
      <c r="DB288" s="61"/>
      <c r="DC288" s="61"/>
      <c r="DD288" s="61"/>
      <c r="DE288" s="61"/>
      <c r="DF288" s="61"/>
      <c r="DG288" s="62"/>
      <c r="DH288" s="140"/>
      <c r="DI288" s="141"/>
      <c r="DJ288" s="141"/>
      <c r="DK288" s="141"/>
      <c r="DL288" s="141"/>
      <c r="DM288" s="141"/>
      <c r="DN288" s="141"/>
      <c r="DO288" s="141"/>
      <c r="DP288" s="141"/>
      <c r="DQ288" s="141"/>
      <c r="DR288" s="141"/>
      <c r="DS288" s="142"/>
    </row>
    <row r="289" spans="1:123" x14ac:dyDescent="0.2">
      <c r="A289" s="60"/>
      <c r="B289" s="61"/>
      <c r="C289" s="61"/>
      <c r="D289" s="62"/>
      <c r="E289" s="133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5"/>
      <c r="AJ289" s="136"/>
      <c r="AK289" s="108"/>
      <c r="AL289" s="108"/>
      <c r="AM289" s="108"/>
      <c r="AN289" s="108"/>
      <c r="AO289" s="108"/>
      <c r="AP289" s="108"/>
      <c r="AQ289" s="108"/>
      <c r="AR289" s="108"/>
      <c r="AS289" s="109"/>
      <c r="AT289" s="60"/>
      <c r="AU289" s="61"/>
      <c r="AV289" s="61"/>
      <c r="AW289" s="61"/>
      <c r="AX289" s="61"/>
      <c r="AY289" s="61"/>
      <c r="AZ289" s="61"/>
      <c r="BA289" s="61"/>
      <c r="BB289" s="61"/>
      <c r="BC289" s="61"/>
      <c r="BD289" s="62"/>
      <c r="BE289" s="60"/>
      <c r="BF289" s="61"/>
      <c r="BG289" s="61"/>
      <c r="BH289" s="61"/>
      <c r="BI289" s="61"/>
      <c r="BJ289" s="61"/>
      <c r="BK289" s="61"/>
      <c r="BL289" s="61"/>
      <c r="BM289" s="61"/>
      <c r="BN289" s="61"/>
      <c r="BO289" s="62"/>
      <c r="BP289" s="60"/>
      <c r="BQ289" s="61"/>
      <c r="BR289" s="61"/>
      <c r="BS289" s="61"/>
      <c r="BT289" s="61"/>
      <c r="BU289" s="61"/>
      <c r="BV289" s="61"/>
      <c r="BW289" s="61"/>
      <c r="BX289" s="61"/>
      <c r="BY289" s="61"/>
      <c r="BZ289" s="62"/>
      <c r="CA289" s="60"/>
      <c r="CB289" s="61"/>
      <c r="CC289" s="61"/>
      <c r="CD289" s="61"/>
      <c r="CE289" s="61"/>
      <c r="CF289" s="61"/>
      <c r="CG289" s="61"/>
      <c r="CH289" s="61"/>
      <c r="CI289" s="61"/>
      <c r="CJ289" s="61"/>
      <c r="CK289" s="62"/>
      <c r="CL289" s="60"/>
      <c r="CM289" s="61"/>
      <c r="CN289" s="61"/>
      <c r="CO289" s="61"/>
      <c r="CP289" s="61"/>
      <c r="CQ289" s="61"/>
      <c r="CR289" s="61"/>
      <c r="CS289" s="61"/>
      <c r="CT289" s="61"/>
      <c r="CU289" s="61"/>
      <c r="CV289" s="62"/>
      <c r="CW289" s="60"/>
      <c r="CX289" s="61"/>
      <c r="CY289" s="61"/>
      <c r="CZ289" s="61"/>
      <c r="DA289" s="61"/>
      <c r="DB289" s="61"/>
      <c r="DC289" s="61"/>
      <c r="DD289" s="61"/>
      <c r="DE289" s="61"/>
      <c r="DF289" s="61"/>
      <c r="DG289" s="62"/>
      <c r="DH289" s="140"/>
      <c r="DI289" s="141"/>
      <c r="DJ289" s="141"/>
      <c r="DK289" s="141"/>
      <c r="DL289" s="141"/>
      <c r="DM289" s="141"/>
      <c r="DN289" s="141"/>
      <c r="DO289" s="141"/>
      <c r="DP289" s="141"/>
      <c r="DQ289" s="141"/>
      <c r="DR289" s="141"/>
      <c r="DS289" s="142"/>
    </row>
    <row r="290" spans="1:123" x14ac:dyDescent="0.2">
      <c r="A290" s="60"/>
      <c r="B290" s="61"/>
      <c r="C290" s="61"/>
      <c r="D290" s="62"/>
      <c r="E290" s="133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5"/>
      <c r="AJ290" s="136"/>
      <c r="AK290" s="108"/>
      <c r="AL290" s="108"/>
      <c r="AM290" s="108"/>
      <c r="AN290" s="108"/>
      <c r="AO290" s="108"/>
      <c r="AP290" s="108"/>
      <c r="AQ290" s="108"/>
      <c r="AR290" s="108"/>
      <c r="AS290" s="109"/>
      <c r="AT290" s="60"/>
      <c r="AU290" s="61"/>
      <c r="AV290" s="61"/>
      <c r="AW290" s="61"/>
      <c r="AX290" s="61"/>
      <c r="AY290" s="61"/>
      <c r="AZ290" s="61"/>
      <c r="BA290" s="61"/>
      <c r="BB290" s="61"/>
      <c r="BC290" s="61"/>
      <c r="BD290" s="62"/>
      <c r="BE290" s="60"/>
      <c r="BF290" s="61"/>
      <c r="BG290" s="61"/>
      <c r="BH290" s="61"/>
      <c r="BI290" s="61"/>
      <c r="BJ290" s="61"/>
      <c r="BK290" s="61"/>
      <c r="BL290" s="61"/>
      <c r="BM290" s="61"/>
      <c r="BN290" s="61"/>
      <c r="BO290" s="62"/>
      <c r="BP290" s="60"/>
      <c r="BQ290" s="61"/>
      <c r="BR290" s="61"/>
      <c r="BS290" s="61"/>
      <c r="BT290" s="61"/>
      <c r="BU290" s="61"/>
      <c r="BV290" s="61"/>
      <c r="BW290" s="61"/>
      <c r="BX290" s="61"/>
      <c r="BY290" s="61"/>
      <c r="BZ290" s="62"/>
      <c r="CA290" s="60"/>
      <c r="CB290" s="61"/>
      <c r="CC290" s="61"/>
      <c r="CD290" s="61"/>
      <c r="CE290" s="61"/>
      <c r="CF290" s="61"/>
      <c r="CG290" s="61"/>
      <c r="CH290" s="61"/>
      <c r="CI290" s="61"/>
      <c r="CJ290" s="61"/>
      <c r="CK290" s="62"/>
      <c r="CL290" s="60"/>
      <c r="CM290" s="61"/>
      <c r="CN290" s="61"/>
      <c r="CO290" s="61"/>
      <c r="CP290" s="61"/>
      <c r="CQ290" s="61"/>
      <c r="CR290" s="61"/>
      <c r="CS290" s="61"/>
      <c r="CT290" s="61"/>
      <c r="CU290" s="61"/>
      <c r="CV290" s="62"/>
      <c r="CW290" s="60"/>
      <c r="CX290" s="61"/>
      <c r="CY290" s="61"/>
      <c r="CZ290" s="61"/>
      <c r="DA290" s="61"/>
      <c r="DB290" s="61"/>
      <c r="DC290" s="61"/>
      <c r="DD290" s="61"/>
      <c r="DE290" s="61"/>
      <c r="DF290" s="61"/>
      <c r="DG290" s="62"/>
      <c r="DH290" s="140"/>
      <c r="DI290" s="141"/>
      <c r="DJ290" s="141"/>
      <c r="DK290" s="141"/>
      <c r="DL290" s="141"/>
      <c r="DM290" s="141"/>
      <c r="DN290" s="141"/>
      <c r="DO290" s="141"/>
      <c r="DP290" s="141"/>
      <c r="DQ290" s="141"/>
      <c r="DR290" s="141"/>
      <c r="DS290" s="142"/>
    </row>
    <row r="291" spans="1:123" x14ac:dyDescent="0.2">
      <c r="A291" s="60"/>
      <c r="B291" s="61"/>
      <c r="C291" s="61"/>
      <c r="D291" s="62"/>
      <c r="E291" s="133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5"/>
      <c r="AJ291" s="136"/>
      <c r="AK291" s="108"/>
      <c r="AL291" s="108"/>
      <c r="AM291" s="108"/>
      <c r="AN291" s="108"/>
      <c r="AO291" s="108"/>
      <c r="AP291" s="108"/>
      <c r="AQ291" s="108"/>
      <c r="AR291" s="108"/>
      <c r="AS291" s="109"/>
      <c r="AT291" s="60"/>
      <c r="AU291" s="61"/>
      <c r="AV291" s="61"/>
      <c r="AW291" s="61"/>
      <c r="AX291" s="61"/>
      <c r="AY291" s="61"/>
      <c r="AZ291" s="61"/>
      <c r="BA291" s="61"/>
      <c r="BB291" s="61"/>
      <c r="BC291" s="61"/>
      <c r="BD291" s="62"/>
      <c r="BE291" s="60"/>
      <c r="BF291" s="61"/>
      <c r="BG291" s="61"/>
      <c r="BH291" s="61"/>
      <c r="BI291" s="61"/>
      <c r="BJ291" s="61"/>
      <c r="BK291" s="61"/>
      <c r="BL291" s="61"/>
      <c r="BM291" s="61"/>
      <c r="BN291" s="61"/>
      <c r="BO291" s="62"/>
      <c r="BP291" s="60"/>
      <c r="BQ291" s="61"/>
      <c r="BR291" s="61"/>
      <c r="BS291" s="61"/>
      <c r="BT291" s="61"/>
      <c r="BU291" s="61"/>
      <c r="BV291" s="61"/>
      <c r="BW291" s="61"/>
      <c r="BX291" s="61"/>
      <c r="BY291" s="61"/>
      <c r="BZ291" s="62"/>
      <c r="CA291" s="60"/>
      <c r="CB291" s="61"/>
      <c r="CC291" s="61"/>
      <c r="CD291" s="61"/>
      <c r="CE291" s="61"/>
      <c r="CF291" s="61"/>
      <c r="CG291" s="61"/>
      <c r="CH291" s="61"/>
      <c r="CI291" s="61"/>
      <c r="CJ291" s="61"/>
      <c r="CK291" s="62"/>
      <c r="CL291" s="60"/>
      <c r="CM291" s="61"/>
      <c r="CN291" s="61"/>
      <c r="CO291" s="61"/>
      <c r="CP291" s="61"/>
      <c r="CQ291" s="61"/>
      <c r="CR291" s="61"/>
      <c r="CS291" s="61"/>
      <c r="CT291" s="61"/>
      <c r="CU291" s="61"/>
      <c r="CV291" s="62"/>
      <c r="CW291" s="60"/>
      <c r="CX291" s="61"/>
      <c r="CY291" s="61"/>
      <c r="CZ291" s="61"/>
      <c r="DA291" s="61"/>
      <c r="DB291" s="61"/>
      <c r="DC291" s="61"/>
      <c r="DD291" s="61"/>
      <c r="DE291" s="61"/>
      <c r="DF291" s="61"/>
      <c r="DG291" s="62"/>
      <c r="DH291" s="140"/>
      <c r="DI291" s="141"/>
      <c r="DJ291" s="141"/>
      <c r="DK291" s="141"/>
      <c r="DL291" s="141"/>
      <c r="DM291" s="141"/>
      <c r="DN291" s="141"/>
      <c r="DO291" s="141"/>
      <c r="DP291" s="141"/>
      <c r="DQ291" s="141"/>
      <c r="DR291" s="141"/>
      <c r="DS291" s="142"/>
    </row>
    <row r="292" spans="1:123" x14ac:dyDescent="0.2">
      <c r="A292" s="60"/>
      <c r="B292" s="61"/>
      <c r="C292" s="61"/>
      <c r="D292" s="62"/>
      <c r="E292" s="133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5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9"/>
      <c r="AT292" s="60"/>
      <c r="AU292" s="61"/>
      <c r="AV292" s="61"/>
      <c r="AW292" s="61"/>
      <c r="AX292" s="61"/>
      <c r="AY292" s="61"/>
      <c r="AZ292" s="61"/>
      <c r="BA292" s="61"/>
      <c r="BB292" s="61"/>
      <c r="BC292" s="61"/>
      <c r="BD292" s="62"/>
      <c r="BE292" s="60"/>
      <c r="BF292" s="61"/>
      <c r="BG292" s="61"/>
      <c r="BH292" s="61"/>
      <c r="BI292" s="61"/>
      <c r="BJ292" s="61"/>
      <c r="BK292" s="61"/>
      <c r="BL292" s="61"/>
      <c r="BM292" s="61"/>
      <c r="BN292" s="61"/>
      <c r="BO292" s="62"/>
      <c r="BP292" s="60"/>
      <c r="BQ292" s="61"/>
      <c r="BR292" s="61"/>
      <c r="BS292" s="61"/>
      <c r="BT292" s="61"/>
      <c r="BU292" s="61"/>
      <c r="BV292" s="61"/>
      <c r="BW292" s="61"/>
      <c r="BX292" s="61"/>
      <c r="BY292" s="61"/>
      <c r="BZ292" s="62"/>
      <c r="CA292" s="60"/>
      <c r="CB292" s="61"/>
      <c r="CC292" s="61"/>
      <c r="CD292" s="61"/>
      <c r="CE292" s="61"/>
      <c r="CF292" s="61"/>
      <c r="CG292" s="61"/>
      <c r="CH292" s="61"/>
      <c r="CI292" s="61"/>
      <c r="CJ292" s="61"/>
      <c r="CK292" s="62"/>
      <c r="CL292" s="60"/>
      <c r="CM292" s="61"/>
      <c r="CN292" s="61"/>
      <c r="CO292" s="61"/>
      <c r="CP292" s="61"/>
      <c r="CQ292" s="61"/>
      <c r="CR292" s="61"/>
      <c r="CS292" s="61"/>
      <c r="CT292" s="61"/>
      <c r="CU292" s="61"/>
      <c r="CV292" s="62"/>
      <c r="CW292" s="60"/>
      <c r="CX292" s="61"/>
      <c r="CY292" s="61"/>
      <c r="CZ292" s="61"/>
      <c r="DA292" s="61"/>
      <c r="DB292" s="61"/>
      <c r="DC292" s="61"/>
      <c r="DD292" s="61"/>
      <c r="DE292" s="61"/>
      <c r="DF292" s="61"/>
      <c r="DG292" s="62"/>
      <c r="DH292" s="140"/>
      <c r="DI292" s="141"/>
      <c r="DJ292" s="141"/>
      <c r="DK292" s="141"/>
      <c r="DL292" s="141"/>
      <c r="DM292" s="141"/>
      <c r="DN292" s="141"/>
      <c r="DO292" s="141"/>
      <c r="DP292" s="141"/>
      <c r="DQ292" s="141"/>
      <c r="DR292" s="141"/>
      <c r="DS292" s="142"/>
    </row>
    <row r="293" spans="1:123" x14ac:dyDescent="0.2">
      <c r="A293" s="60"/>
      <c r="B293" s="61"/>
      <c r="C293" s="61"/>
      <c r="D293" s="62"/>
      <c r="E293" s="133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5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9"/>
      <c r="AT293" s="60"/>
      <c r="AU293" s="61"/>
      <c r="AV293" s="61"/>
      <c r="AW293" s="61"/>
      <c r="AX293" s="61"/>
      <c r="AY293" s="61"/>
      <c r="AZ293" s="61"/>
      <c r="BA293" s="61"/>
      <c r="BB293" s="61"/>
      <c r="BC293" s="61"/>
      <c r="BD293" s="62"/>
      <c r="BE293" s="60"/>
      <c r="BF293" s="61"/>
      <c r="BG293" s="61"/>
      <c r="BH293" s="61"/>
      <c r="BI293" s="61"/>
      <c r="BJ293" s="61"/>
      <c r="BK293" s="61"/>
      <c r="BL293" s="61"/>
      <c r="BM293" s="61"/>
      <c r="BN293" s="61"/>
      <c r="BO293" s="62"/>
      <c r="BP293" s="60"/>
      <c r="BQ293" s="61"/>
      <c r="BR293" s="61"/>
      <c r="BS293" s="61"/>
      <c r="BT293" s="61"/>
      <c r="BU293" s="61"/>
      <c r="BV293" s="61"/>
      <c r="BW293" s="61"/>
      <c r="BX293" s="61"/>
      <c r="BY293" s="61"/>
      <c r="BZ293" s="62"/>
      <c r="CA293" s="60"/>
      <c r="CB293" s="61"/>
      <c r="CC293" s="61"/>
      <c r="CD293" s="61"/>
      <c r="CE293" s="61"/>
      <c r="CF293" s="61"/>
      <c r="CG293" s="61"/>
      <c r="CH293" s="61"/>
      <c r="CI293" s="61"/>
      <c r="CJ293" s="61"/>
      <c r="CK293" s="62"/>
      <c r="CL293" s="60"/>
      <c r="CM293" s="61"/>
      <c r="CN293" s="61"/>
      <c r="CO293" s="61"/>
      <c r="CP293" s="61"/>
      <c r="CQ293" s="61"/>
      <c r="CR293" s="61"/>
      <c r="CS293" s="61"/>
      <c r="CT293" s="61"/>
      <c r="CU293" s="61"/>
      <c r="CV293" s="62"/>
      <c r="CW293" s="60"/>
      <c r="CX293" s="61"/>
      <c r="CY293" s="61"/>
      <c r="CZ293" s="61"/>
      <c r="DA293" s="61"/>
      <c r="DB293" s="61"/>
      <c r="DC293" s="61"/>
      <c r="DD293" s="61"/>
      <c r="DE293" s="61"/>
      <c r="DF293" s="61"/>
      <c r="DG293" s="62"/>
      <c r="DH293" s="140"/>
      <c r="DI293" s="141"/>
      <c r="DJ293" s="141"/>
      <c r="DK293" s="141"/>
      <c r="DL293" s="141"/>
      <c r="DM293" s="141"/>
      <c r="DN293" s="141"/>
      <c r="DO293" s="141"/>
      <c r="DP293" s="141"/>
      <c r="DQ293" s="141"/>
      <c r="DR293" s="141"/>
      <c r="DS293" s="142"/>
    </row>
    <row r="294" spans="1:123" x14ac:dyDescent="0.2">
      <c r="A294" s="88"/>
      <c r="B294" s="89"/>
      <c r="C294" s="89"/>
      <c r="D294" s="90"/>
      <c r="E294" s="122" t="s">
        <v>283</v>
      </c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4"/>
      <c r="AJ294" s="143" t="s">
        <v>287</v>
      </c>
      <c r="AK294" s="143"/>
      <c r="AL294" s="143"/>
      <c r="AM294" s="143"/>
      <c r="AN294" s="143"/>
      <c r="AO294" s="143"/>
      <c r="AP294" s="143"/>
      <c r="AQ294" s="143"/>
      <c r="AR294" s="143"/>
      <c r="AS294" s="144"/>
      <c r="AT294" s="88" t="s">
        <v>330</v>
      </c>
      <c r="AU294" s="89"/>
      <c r="AV294" s="89"/>
      <c r="AW294" s="89"/>
      <c r="AX294" s="89"/>
      <c r="AY294" s="89"/>
      <c r="AZ294" s="89"/>
      <c r="BA294" s="89"/>
      <c r="BB294" s="89"/>
      <c r="BC294" s="89"/>
      <c r="BD294" s="90"/>
      <c r="BE294" s="88">
        <v>94.96</v>
      </c>
      <c r="BF294" s="89"/>
      <c r="BG294" s="89"/>
      <c r="BH294" s="89"/>
      <c r="BI294" s="89"/>
      <c r="BJ294" s="89"/>
      <c r="BK294" s="89"/>
      <c r="BL294" s="89"/>
      <c r="BM294" s="89"/>
      <c r="BN294" s="89"/>
      <c r="BO294" s="90"/>
      <c r="BP294" s="88">
        <v>91.1</v>
      </c>
      <c r="BQ294" s="89"/>
      <c r="BR294" s="89"/>
      <c r="BS294" s="89"/>
      <c r="BT294" s="89"/>
      <c r="BU294" s="89"/>
      <c r="BV294" s="89"/>
      <c r="BW294" s="89"/>
      <c r="BX294" s="89"/>
      <c r="BY294" s="89"/>
      <c r="BZ294" s="90"/>
      <c r="CA294" s="88" t="s">
        <v>330</v>
      </c>
      <c r="CB294" s="89"/>
      <c r="CC294" s="89"/>
      <c r="CD294" s="89"/>
      <c r="CE294" s="89"/>
      <c r="CF294" s="89"/>
      <c r="CG294" s="89"/>
      <c r="CH294" s="89"/>
      <c r="CI294" s="89"/>
      <c r="CJ294" s="89"/>
      <c r="CK294" s="90"/>
      <c r="CL294" s="88" t="s">
        <v>330</v>
      </c>
      <c r="CM294" s="89"/>
      <c r="CN294" s="89"/>
      <c r="CO294" s="89"/>
      <c r="CP294" s="89"/>
      <c r="CQ294" s="89"/>
      <c r="CR294" s="89"/>
      <c r="CS294" s="89"/>
      <c r="CT294" s="89"/>
      <c r="CU294" s="89"/>
      <c r="CV294" s="90"/>
      <c r="CW294" s="88" t="s">
        <v>330</v>
      </c>
      <c r="CX294" s="89"/>
      <c r="CY294" s="89"/>
      <c r="CZ294" s="89"/>
      <c r="DA294" s="89"/>
      <c r="DB294" s="89"/>
      <c r="DC294" s="89"/>
      <c r="DD294" s="89"/>
      <c r="DE294" s="89"/>
      <c r="DF294" s="89"/>
      <c r="DG294" s="90"/>
      <c r="DH294" s="140"/>
      <c r="DI294" s="141"/>
      <c r="DJ294" s="141"/>
      <c r="DK294" s="141"/>
      <c r="DL294" s="141"/>
      <c r="DM294" s="141"/>
      <c r="DN294" s="141"/>
      <c r="DO294" s="141"/>
      <c r="DP294" s="141"/>
      <c r="DQ294" s="141"/>
      <c r="DR294" s="141"/>
      <c r="DS294" s="142"/>
    </row>
    <row r="295" spans="1:123" x14ac:dyDescent="0.2">
      <c r="A295" s="88"/>
      <c r="B295" s="89"/>
      <c r="C295" s="89"/>
      <c r="D295" s="90"/>
      <c r="E295" s="122" t="s">
        <v>284</v>
      </c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4"/>
      <c r="AJ295" s="143" t="s">
        <v>287</v>
      </c>
      <c r="AK295" s="143"/>
      <c r="AL295" s="143"/>
      <c r="AM295" s="143"/>
      <c r="AN295" s="143"/>
      <c r="AO295" s="143"/>
      <c r="AP295" s="143"/>
      <c r="AQ295" s="143"/>
      <c r="AR295" s="143"/>
      <c r="AS295" s="144"/>
      <c r="AT295" s="88" t="s">
        <v>330</v>
      </c>
      <c r="AU295" s="89"/>
      <c r="AV295" s="89"/>
      <c r="AW295" s="89"/>
      <c r="AX295" s="89"/>
      <c r="AY295" s="89"/>
      <c r="AZ295" s="89"/>
      <c r="BA295" s="89"/>
      <c r="BB295" s="89"/>
      <c r="BC295" s="89"/>
      <c r="BD295" s="90"/>
      <c r="BE295" s="88" t="s">
        <v>330</v>
      </c>
      <c r="BF295" s="89"/>
      <c r="BG295" s="89"/>
      <c r="BH295" s="89"/>
      <c r="BI295" s="89"/>
      <c r="BJ295" s="89"/>
      <c r="BK295" s="89"/>
      <c r="BL295" s="89"/>
      <c r="BM295" s="89"/>
      <c r="BN295" s="89"/>
      <c r="BO295" s="90"/>
      <c r="BP295" s="88" t="s">
        <v>330</v>
      </c>
      <c r="BQ295" s="89"/>
      <c r="BR295" s="89"/>
      <c r="BS295" s="89"/>
      <c r="BT295" s="89"/>
      <c r="BU295" s="89"/>
      <c r="BV295" s="89"/>
      <c r="BW295" s="89"/>
      <c r="BX295" s="89"/>
      <c r="BY295" s="89"/>
      <c r="BZ295" s="90"/>
      <c r="CA295" s="88" t="s">
        <v>330</v>
      </c>
      <c r="CB295" s="89"/>
      <c r="CC295" s="89"/>
      <c r="CD295" s="89"/>
      <c r="CE295" s="89"/>
      <c r="CF295" s="89"/>
      <c r="CG295" s="89"/>
      <c r="CH295" s="89"/>
      <c r="CI295" s="89"/>
      <c r="CJ295" s="89"/>
      <c r="CK295" s="90"/>
      <c r="CL295" s="88" t="s">
        <v>330</v>
      </c>
      <c r="CM295" s="89"/>
      <c r="CN295" s="89"/>
      <c r="CO295" s="89"/>
      <c r="CP295" s="89"/>
      <c r="CQ295" s="89"/>
      <c r="CR295" s="89"/>
      <c r="CS295" s="89"/>
      <c r="CT295" s="89"/>
      <c r="CU295" s="89"/>
      <c r="CV295" s="90"/>
      <c r="CW295" s="88" t="s">
        <v>330</v>
      </c>
      <c r="CX295" s="89"/>
      <c r="CY295" s="89"/>
      <c r="CZ295" s="89"/>
      <c r="DA295" s="89"/>
      <c r="DB295" s="89"/>
      <c r="DC295" s="89"/>
      <c r="DD295" s="89"/>
      <c r="DE295" s="89"/>
      <c r="DF295" s="89"/>
      <c r="DG295" s="90"/>
      <c r="DH295" s="140"/>
      <c r="DI295" s="141"/>
      <c r="DJ295" s="141"/>
      <c r="DK295" s="141"/>
      <c r="DL295" s="141"/>
      <c r="DM295" s="141"/>
      <c r="DN295" s="141"/>
      <c r="DO295" s="141"/>
      <c r="DP295" s="141"/>
      <c r="DQ295" s="141"/>
      <c r="DR295" s="141"/>
      <c r="DS295" s="142"/>
    </row>
    <row r="296" spans="1:123" x14ac:dyDescent="0.2">
      <c r="A296" s="88"/>
      <c r="B296" s="89"/>
      <c r="C296" s="89"/>
      <c r="D296" s="90"/>
      <c r="E296" s="122" t="s">
        <v>285</v>
      </c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4"/>
      <c r="AJ296" s="143" t="s">
        <v>287</v>
      </c>
      <c r="AK296" s="143"/>
      <c r="AL296" s="143"/>
      <c r="AM296" s="143"/>
      <c r="AN296" s="143"/>
      <c r="AO296" s="143"/>
      <c r="AP296" s="143"/>
      <c r="AQ296" s="143"/>
      <c r="AR296" s="143"/>
      <c r="AS296" s="144"/>
      <c r="AT296" s="88" t="s">
        <v>330</v>
      </c>
      <c r="AU296" s="89"/>
      <c r="AV296" s="89"/>
      <c r="AW296" s="89"/>
      <c r="AX296" s="89"/>
      <c r="AY296" s="89"/>
      <c r="AZ296" s="89"/>
      <c r="BA296" s="89"/>
      <c r="BB296" s="89"/>
      <c r="BC296" s="89"/>
      <c r="BD296" s="90"/>
      <c r="BE296" s="88" t="s">
        <v>330</v>
      </c>
      <c r="BF296" s="89"/>
      <c r="BG296" s="89"/>
      <c r="BH296" s="89"/>
      <c r="BI296" s="89"/>
      <c r="BJ296" s="89"/>
      <c r="BK296" s="89"/>
      <c r="BL296" s="89"/>
      <c r="BM296" s="89"/>
      <c r="BN296" s="89"/>
      <c r="BO296" s="90"/>
      <c r="BP296" s="88" t="s">
        <v>330</v>
      </c>
      <c r="BQ296" s="89"/>
      <c r="BR296" s="89"/>
      <c r="BS296" s="89"/>
      <c r="BT296" s="89"/>
      <c r="BU296" s="89"/>
      <c r="BV296" s="89"/>
      <c r="BW296" s="89"/>
      <c r="BX296" s="89"/>
      <c r="BY296" s="89"/>
      <c r="BZ296" s="90"/>
      <c r="CA296" s="88" t="s">
        <v>330</v>
      </c>
      <c r="CB296" s="89"/>
      <c r="CC296" s="89"/>
      <c r="CD296" s="89"/>
      <c r="CE296" s="89"/>
      <c r="CF296" s="89"/>
      <c r="CG296" s="89"/>
      <c r="CH296" s="89"/>
      <c r="CI296" s="89"/>
      <c r="CJ296" s="89"/>
      <c r="CK296" s="90"/>
      <c r="CL296" s="88" t="s">
        <v>330</v>
      </c>
      <c r="CM296" s="89"/>
      <c r="CN296" s="89"/>
      <c r="CO296" s="89"/>
      <c r="CP296" s="89"/>
      <c r="CQ296" s="89"/>
      <c r="CR296" s="89"/>
      <c r="CS296" s="89"/>
      <c r="CT296" s="89"/>
      <c r="CU296" s="89"/>
      <c r="CV296" s="90"/>
      <c r="CW296" s="88" t="s">
        <v>330</v>
      </c>
      <c r="CX296" s="89"/>
      <c r="CY296" s="89"/>
      <c r="CZ296" s="89"/>
      <c r="DA296" s="89"/>
      <c r="DB296" s="89"/>
      <c r="DC296" s="89"/>
      <c r="DD296" s="89"/>
      <c r="DE296" s="89"/>
      <c r="DF296" s="89"/>
      <c r="DG296" s="90"/>
      <c r="DH296" s="140"/>
      <c r="DI296" s="141"/>
      <c r="DJ296" s="141"/>
      <c r="DK296" s="141"/>
      <c r="DL296" s="141"/>
      <c r="DM296" s="141"/>
      <c r="DN296" s="141"/>
      <c r="DO296" s="141"/>
      <c r="DP296" s="141"/>
      <c r="DQ296" s="141"/>
      <c r="DR296" s="141"/>
      <c r="DS296" s="142"/>
    </row>
    <row r="297" spans="1:123" x14ac:dyDescent="0.2">
      <c r="A297" s="49"/>
      <c r="B297" s="50"/>
      <c r="C297" s="50"/>
      <c r="D297" s="51"/>
      <c r="E297" s="119" t="s">
        <v>286</v>
      </c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1"/>
      <c r="AJ297" s="145" t="s">
        <v>287</v>
      </c>
      <c r="AK297" s="145"/>
      <c r="AL297" s="145"/>
      <c r="AM297" s="145"/>
      <c r="AN297" s="145"/>
      <c r="AO297" s="145"/>
      <c r="AP297" s="145"/>
      <c r="AQ297" s="145"/>
      <c r="AR297" s="145"/>
      <c r="AS297" s="146"/>
      <c r="AT297" s="49" t="s">
        <v>330</v>
      </c>
      <c r="AU297" s="50"/>
      <c r="AV297" s="50"/>
      <c r="AW297" s="50"/>
      <c r="AX297" s="50"/>
      <c r="AY297" s="50"/>
      <c r="AZ297" s="50"/>
      <c r="BA297" s="50"/>
      <c r="BB297" s="50"/>
      <c r="BC297" s="50"/>
      <c r="BD297" s="51"/>
      <c r="BE297" s="49" t="s">
        <v>330</v>
      </c>
      <c r="BF297" s="50"/>
      <c r="BG297" s="50"/>
      <c r="BH297" s="50"/>
      <c r="BI297" s="50"/>
      <c r="BJ297" s="50"/>
      <c r="BK297" s="50"/>
      <c r="BL297" s="50"/>
      <c r="BM297" s="50"/>
      <c r="BN297" s="50"/>
      <c r="BO297" s="51"/>
      <c r="BP297" s="49" t="s">
        <v>330</v>
      </c>
      <c r="BQ297" s="50"/>
      <c r="BR297" s="50"/>
      <c r="BS297" s="50"/>
      <c r="BT297" s="50"/>
      <c r="BU297" s="50"/>
      <c r="BV297" s="50"/>
      <c r="BW297" s="50"/>
      <c r="BX297" s="50"/>
      <c r="BY297" s="50"/>
      <c r="BZ297" s="51"/>
      <c r="CA297" s="49" t="s">
        <v>330</v>
      </c>
      <c r="CB297" s="50"/>
      <c r="CC297" s="50"/>
      <c r="CD297" s="50"/>
      <c r="CE297" s="50"/>
      <c r="CF297" s="50"/>
      <c r="CG297" s="50"/>
      <c r="CH297" s="50"/>
      <c r="CI297" s="50"/>
      <c r="CJ297" s="50"/>
      <c r="CK297" s="51"/>
      <c r="CL297" s="49" t="s">
        <v>330</v>
      </c>
      <c r="CM297" s="50"/>
      <c r="CN297" s="50"/>
      <c r="CO297" s="50"/>
      <c r="CP297" s="50"/>
      <c r="CQ297" s="50"/>
      <c r="CR297" s="50"/>
      <c r="CS297" s="50"/>
      <c r="CT297" s="50"/>
      <c r="CU297" s="50"/>
      <c r="CV297" s="51"/>
      <c r="CW297" s="49" t="s">
        <v>330</v>
      </c>
      <c r="CX297" s="50"/>
      <c r="CY297" s="50"/>
      <c r="CZ297" s="50"/>
      <c r="DA297" s="50"/>
      <c r="DB297" s="50"/>
      <c r="DC297" s="50"/>
      <c r="DD297" s="50"/>
      <c r="DE297" s="50"/>
      <c r="DF297" s="50"/>
      <c r="DG297" s="51"/>
      <c r="DH297" s="147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9"/>
    </row>
    <row r="298" spans="1:123" s="151" customFormat="1" ht="11.25" x14ac:dyDescent="0.2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</row>
    <row r="299" spans="1:123" s="151" customFormat="1" ht="11.25" x14ac:dyDescent="0.2">
      <c r="A299" s="152" t="s">
        <v>319</v>
      </c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2"/>
      <c r="AX299" s="152"/>
      <c r="AY299" s="152"/>
      <c r="AZ299" s="152"/>
      <c r="BA299" s="152"/>
      <c r="BB299" s="152"/>
      <c r="BC299" s="152"/>
      <c r="BD299" s="152"/>
      <c r="BE299" s="152"/>
      <c r="BF299" s="152"/>
      <c r="BG299" s="152"/>
      <c r="BH299" s="152"/>
      <c r="BI299" s="152"/>
      <c r="BJ299" s="152"/>
      <c r="BK299" s="152"/>
      <c r="BL299" s="152"/>
      <c r="BM299" s="152"/>
      <c r="BN299" s="152"/>
      <c r="BO299" s="152"/>
      <c r="BP299" s="152"/>
      <c r="BQ299" s="152"/>
      <c r="BR299" s="152"/>
      <c r="BS299" s="152"/>
      <c r="BT299" s="152"/>
      <c r="BU299" s="152"/>
      <c r="BV299" s="152"/>
      <c r="BW299" s="152"/>
      <c r="BX299" s="152"/>
      <c r="BY299" s="152"/>
      <c r="BZ299" s="152"/>
      <c r="CA299" s="152"/>
      <c r="CB299" s="152"/>
      <c r="CC299" s="152"/>
      <c r="CD299" s="152"/>
      <c r="CE299" s="152"/>
      <c r="CF299" s="152"/>
      <c r="CG299" s="152"/>
      <c r="CH299" s="152"/>
      <c r="CI299" s="152"/>
      <c r="CJ299" s="152"/>
      <c r="CK299" s="152"/>
      <c r="CL299" s="152"/>
      <c r="CM299" s="152"/>
      <c r="CN299" s="152"/>
      <c r="CO299" s="152"/>
      <c r="CP299" s="152"/>
      <c r="CQ299" s="152"/>
      <c r="CR299" s="152"/>
      <c r="CS299" s="152"/>
      <c r="CT299" s="152"/>
      <c r="CU299" s="152"/>
      <c r="CV299" s="152"/>
      <c r="CW299" s="152"/>
      <c r="CX299" s="152"/>
      <c r="CY299" s="152"/>
      <c r="CZ299" s="152"/>
      <c r="DA299" s="152"/>
      <c r="DB299" s="152"/>
      <c r="DC299" s="152"/>
      <c r="DD299" s="152"/>
      <c r="DE299" s="152"/>
      <c r="DF299" s="152"/>
      <c r="DG299" s="152"/>
      <c r="DH299" s="152"/>
      <c r="DI299" s="152"/>
      <c r="DJ299" s="152"/>
      <c r="DK299" s="152"/>
      <c r="DL299" s="152"/>
      <c r="DM299" s="152"/>
      <c r="DN299" s="152"/>
      <c r="DO299" s="152"/>
      <c r="DP299" s="152"/>
      <c r="DQ299" s="152"/>
      <c r="DR299" s="152"/>
      <c r="DS299" s="152"/>
    </row>
    <row r="300" spans="1:123" s="151" customFormat="1" ht="11.25" x14ac:dyDescent="0.2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  <c r="AZ300" s="152"/>
      <c r="BA300" s="152"/>
      <c r="BB300" s="152"/>
      <c r="BC300" s="152"/>
      <c r="BD300" s="152"/>
      <c r="BE300" s="152"/>
      <c r="BF300" s="152"/>
      <c r="BG300" s="152"/>
      <c r="BH300" s="152"/>
      <c r="BI300" s="152"/>
      <c r="BJ300" s="152"/>
      <c r="BK300" s="152"/>
      <c r="BL300" s="152"/>
      <c r="BM300" s="152"/>
      <c r="BN300" s="152"/>
      <c r="BO300" s="152"/>
      <c r="BP300" s="152"/>
      <c r="BQ300" s="152"/>
      <c r="BR300" s="152"/>
      <c r="BS300" s="152"/>
      <c r="BT300" s="152"/>
      <c r="BU300" s="152"/>
      <c r="BV300" s="152"/>
      <c r="BW300" s="152"/>
      <c r="BX300" s="152"/>
      <c r="BY300" s="152"/>
      <c r="BZ300" s="152"/>
      <c r="CA300" s="152"/>
      <c r="CB300" s="152"/>
      <c r="CC300" s="152"/>
      <c r="CD300" s="152"/>
      <c r="CE300" s="152"/>
      <c r="CF300" s="152"/>
      <c r="CG300" s="152"/>
      <c r="CH300" s="152"/>
      <c r="CI300" s="152"/>
      <c r="CJ300" s="152"/>
      <c r="CK300" s="152"/>
      <c r="CL300" s="152"/>
      <c r="CM300" s="152"/>
      <c r="CN300" s="152"/>
      <c r="CO300" s="152"/>
      <c r="CP300" s="152"/>
      <c r="CQ300" s="152"/>
      <c r="CR300" s="152"/>
      <c r="CS300" s="152"/>
      <c r="CT300" s="152"/>
      <c r="CU300" s="152"/>
      <c r="CV300" s="152"/>
      <c r="CW300" s="152"/>
      <c r="CX300" s="152"/>
      <c r="CY300" s="152"/>
      <c r="CZ300" s="152"/>
      <c r="DA300" s="152"/>
      <c r="DB300" s="152"/>
      <c r="DC300" s="152"/>
      <c r="DD300" s="152"/>
      <c r="DE300" s="152"/>
      <c r="DF300" s="152"/>
      <c r="DG300" s="152"/>
      <c r="DH300" s="152"/>
      <c r="DI300" s="152"/>
      <c r="DJ300" s="152"/>
      <c r="DK300" s="152"/>
      <c r="DL300" s="152"/>
      <c r="DM300" s="152"/>
      <c r="DN300" s="152"/>
      <c r="DO300" s="152"/>
      <c r="DP300" s="152"/>
      <c r="DQ300" s="152"/>
      <c r="DR300" s="152"/>
      <c r="DS300" s="152"/>
    </row>
    <row r="301" spans="1:123" s="151" customFormat="1" ht="11.25" x14ac:dyDescent="0.2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AZ301" s="152"/>
      <c r="BA301" s="152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  <c r="BL301" s="152"/>
      <c r="BM301" s="152"/>
      <c r="BN301" s="152"/>
      <c r="BO301" s="152"/>
      <c r="BP301" s="152"/>
      <c r="BQ301" s="152"/>
      <c r="BR301" s="152"/>
      <c r="BS301" s="152"/>
      <c r="BT301" s="152"/>
      <c r="BU301" s="152"/>
      <c r="BV301" s="152"/>
      <c r="BW301" s="152"/>
      <c r="BX301" s="152"/>
      <c r="BY301" s="152"/>
      <c r="BZ301" s="152"/>
      <c r="CA301" s="152"/>
      <c r="CB301" s="152"/>
      <c r="CC301" s="152"/>
      <c r="CD301" s="152"/>
      <c r="CE301" s="152"/>
      <c r="CF301" s="152"/>
      <c r="CG301" s="152"/>
      <c r="CH301" s="152"/>
      <c r="CI301" s="152"/>
      <c r="CJ301" s="152"/>
      <c r="CK301" s="152"/>
      <c r="CL301" s="152"/>
      <c r="CM301" s="152"/>
      <c r="CN301" s="152"/>
      <c r="CO301" s="152"/>
      <c r="CP301" s="152"/>
      <c r="CQ301" s="152"/>
      <c r="CR301" s="152"/>
      <c r="CS301" s="152"/>
      <c r="CT301" s="152"/>
      <c r="CU301" s="152"/>
      <c r="CV301" s="152"/>
      <c r="CW301" s="152"/>
      <c r="CX301" s="152"/>
      <c r="CY301" s="152"/>
      <c r="CZ301" s="152"/>
      <c r="DA301" s="152"/>
      <c r="DB301" s="152"/>
      <c r="DC301" s="152"/>
      <c r="DD301" s="152"/>
      <c r="DE301" s="152"/>
      <c r="DF301" s="152"/>
      <c r="DG301" s="152"/>
      <c r="DH301" s="152"/>
      <c r="DI301" s="152"/>
      <c r="DJ301" s="152"/>
      <c r="DK301" s="152"/>
      <c r="DL301" s="152"/>
      <c r="DM301" s="152"/>
      <c r="DN301" s="152"/>
      <c r="DO301" s="152"/>
      <c r="DP301" s="152"/>
      <c r="DQ301" s="152"/>
      <c r="DR301" s="152"/>
      <c r="DS301" s="152"/>
    </row>
  </sheetData>
  <mergeCells count="886">
    <mergeCell ref="A299:DS301"/>
    <mergeCell ref="CL296:CV296"/>
    <mergeCell ref="CW296:DG296"/>
    <mergeCell ref="A297:D297"/>
    <mergeCell ref="E297:AI297"/>
    <mergeCell ref="AJ297:AS297"/>
    <mergeCell ref="AT297:BD297"/>
    <mergeCell ref="BE297:BO297"/>
    <mergeCell ref="BP297:BZ297"/>
    <mergeCell ref="CA297:CK297"/>
    <mergeCell ref="CL297:CV297"/>
    <mergeCell ref="CW297:DG297"/>
    <mergeCell ref="CL294:CV294"/>
    <mergeCell ref="CW294:DG294"/>
    <mergeCell ref="DH277:DS297"/>
    <mergeCell ref="A296:D296"/>
    <mergeCell ref="E296:AI296"/>
    <mergeCell ref="AJ296:AS296"/>
    <mergeCell ref="AT296:BD296"/>
    <mergeCell ref="BE296:BO296"/>
    <mergeCell ref="BP296:BZ296"/>
    <mergeCell ref="CA296:CK296"/>
    <mergeCell ref="A295:D295"/>
    <mergeCell ref="E295:AI295"/>
    <mergeCell ref="AJ295:AS295"/>
    <mergeCell ref="AT295:BD295"/>
    <mergeCell ref="BE295:BO295"/>
    <mergeCell ref="BP295:BZ295"/>
    <mergeCell ref="CA295:CK295"/>
    <mergeCell ref="CL295:CV295"/>
    <mergeCell ref="CW295:DG295"/>
    <mergeCell ref="A294:D294"/>
    <mergeCell ref="E294:AI294"/>
    <mergeCell ref="AJ294:AS294"/>
    <mergeCell ref="AT294:BD294"/>
    <mergeCell ref="BE294:BO294"/>
    <mergeCell ref="BP294:BZ294"/>
    <mergeCell ref="CA294:CK294"/>
    <mergeCell ref="AT277:BD293"/>
    <mergeCell ref="BE277:BO293"/>
    <mergeCell ref="BP277:BZ293"/>
    <mergeCell ref="CA277:CK293"/>
    <mergeCell ref="A277:D293"/>
    <mergeCell ref="E277:AI293"/>
    <mergeCell ref="AJ277:AS293"/>
    <mergeCell ref="A28:D29"/>
    <mergeCell ref="E35:AI35"/>
    <mergeCell ref="E32:AI32"/>
    <mergeCell ref="E24:AI24"/>
    <mergeCell ref="CL36:CV44"/>
    <mergeCell ref="CL277:CV293"/>
    <mergeCell ref="CW277:DG293"/>
    <mergeCell ref="A47:D48"/>
    <mergeCell ref="BE45:BO46"/>
    <mergeCell ref="BP45:BZ46"/>
    <mergeCell ref="CA45:CK46"/>
    <mergeCell ref="E46:AI46"/>
    <mergeCell ref="A45:D46"/>
    <mergeCell ref="CA36:CK44"/>
    <mergeCell ref="E45:AI45"/>
    <mergeCell ref="AJ45:AS46"/>
    <mergeCell ref="E27:AI27"/>
    <mergeCell ref="A55:D56"/>
    <mergeCell ref="E55:AI55"/>
    <mergeCell ref="AJ55:AS56"/>
    <mergeCell ref="AT55:BD56"/>
    <mergeCell ref="A53:D54"/>
    <mergeCell ref="A49:D50"/>
    <mergeCell ref="E49:AI49"/>
    <mergeCell ref="E16:AI16"/>
    <mergeCell ref="E19:AI19"/>
    <mergeCell ref="E17:AI17"/>
    <mergeCell ref="E18:AI18"/>
    <mergeCell ref="AJ14:AS19"/>
    <mergeCell ref="E15:AI15"/>
    <mergeCell ref="AJ23:AS27"/>
    <mergeCell ref="A1:DS1"/>
    <mergeCell ref="A2:DS2"/>
    <mergeCell ref="C4:DQ4"/>
    <mergeCell ref="C5:DQ5"/>
    <mergeCell ref="A20:D22"/>
    <mergeCell ref="A14:D19"/>
    <mergeCell ref="E14:AI14"/>
    <mergeCell ref="AT14:BD19"/>
    <mergeCell ref="CL23:CV27"/>
    <mergeCell ref="A10:DS10"/>
    <mergeCell ref="E11:AI11"/>
    <mergeCell ref="E12:AI12"/>
    <mergeCell ref="CA11:CK13"/>
    <mergeCell ref="BP11:BZ13"/>
    <mergeCell ref="E13:AI13"/>
    <mergeCell ref="A11:D13"/>
    <mergeCell ref="A23:D27"/>
    <mergeCell ref="A30:D35"/>
    <mergeCell ref="E30:AI30"/>
    <mergeCell ref="A36:D44"/>
    <mergeCell ref="E36:AI36"/>
    <mergeCell ref="E37:AI37"/>
    <mergeCell ref="E38:AI38"/>
    <mergeCell ref="E39:AI39"/>
    <mergeCell ref="E40:AI40"/>
    <mergeCell ref="AJ36:AS44"/>
    <mergeCell ref="AJ30:AS35"/>
    <mergeCell ref="AT49:BD50"/>
    <mergeCell ref="DH51:DS52"/>
    <mergeCell ref="E52:AI52"/>
    <mergeCell ref="DH30:DS35"/>
    <mergeCell ref="CW28:DG29"/>
    <mergeCell ref="CW36:DG44"/>
    <mergeCell ref="DH36:DS44"/>
    <mergeCell ref="BE36:BO44"/>
    <mergeCell ref="E53:AI53"/>
    <mergeCell ref="AJ53:AS54"/>
    <mergeCell ref="AT53:BD54"/>
    <mergeCell ref="E29:AI29"/>
    <mergeCell ref="CW49:DG50"/>
    <mergeCell ref="BE49:BO50"/>
    <mergeCell ref="AJ49:AS50"/>
    <mergeCell ref="E50:AI50"/>
    <mergeCell ref="A51:D52"/>
    <mergeCell ref="E51:AI51"/>
    <mergeCell ref="AJ51:AS52"/>
    <mergeCell ref="AT51:BD52"/>
    <mergeCell ref="BE51:BO52"/>
    <mergeCell ref="BP51:BZ52"/>
    <mergeCell ref="CA51:CK52"/>
    <mergeCell ref="CL51:CV52"/>
    <mergeCell ref="CW51:DG52"/>
    <mergeCell ref="CA23:CK27"/>
    <mergeCell ref="BP20:BZ22"/>
    <mergeCell ref="CA20:CK22"/>
    <mergeCell ref="BP28:BZ29"/>
    <mergeCell ref="CA28:CK29"/>
    <mergeCell ref="CA30:CK35"/>
    <mergeCell ref="AT28:BD29"/>
    <mergeCell ref="E28:AI28"/>
    <mergeCell ref="E43:AI43"/>
    <mergeCell ref="E23:AI23"/>
    <mergeCell ref="AJ28:AS29"/>
    <mergeCell ref="AT23:BD27"/>
    <mergeCell ref="BP23:BZ27"/>
    <mergeCell ref="AJ20:AS22"/>
    <mergeCell ref="AT20:BD22"/>
    <mergeCell ref="BE30:BO35"/>
    <mergeCell ref="DH11:DS13"/>
    <mergeCell ref="DH28:DS29"/>
    <mergeCell ref="CL47:CV48"/>
    <mergeCell ref="CW47:DG48"/>
    <mergeCell ref="DH47:DS48"/>
    <mergeCell ref="CL30:CV35"/>
    <mergeCell ref="CW30:DG35"/>
    <mergeCell ref="CL28:CV29"/>
    <mergeCell ref="CW14:DG19"/>
    <mergeCell ref="DH14:DS19"/>
    <mergeCell ref="CL14:CV19"/>
    <mergeCell ref="DH45:DS46"/>
    <mergeCell ref="CW45:DG46"/>
    <mergeCell ref="CL45:CV46"/>
    <mergeCell ref="CL11:CV13"/>
    <mergeCell ref="CW11:DG13"/>
    <mergeCell ref="BP14:BZ19"/>
    <mergeCell ref="CA14:CK19"/>
    <mergeCell ref="DH55:DS56"/>
    <mergeCell ref="E56:AI56"/>
    <mergeCell ref="BP47:BZ48"/>
    <mergeCell ref="CA47:CK48"/>
    <mergeCell ref="E47:AI47"/>
    <mergeCell ref="BE47:BO48"/>
    <mergeCell ref="BP55:BZ56"/>
    <mergeCell ref="CA55:CK56"/>
    <mergeCell ref="DH53:DS54"/>
    <mergeCell ref="CA53:CK54"/>
    <mergeCell ref="CW55:DG56"/>
    <mergeCell ref="BE55:BO56"/>
    <mergeCell ref="BP49:BZ50"/>
    <mergeCell ref="CL55:CV56"/>
    <mergeCell ref="AJ47:AS48"/>
    <mergeCell ref="CL53:CV54"/>
    <mergeCell ref="E54:AI54"/>
    <mergeCell ref="CW53:DG54"/>
    <mergeCell ref="BP53:BZ54"/>
    <mergeCell ref="BE53:BO54"/>
    <mergeCell ref="CL49:CV50"/>
    <mergeCell ref="DH49:DS50"/>
    <mergeCell ref="DH8:DS8"/>
    <mergeCell ref="CL9:CV9"/>
    <mergeCell ref="CW9:DG9"/>
    <mergeCell ref="DH9:DS9"/>
    <mergeCell ref="AT8:DG8"/>
    <mergeCell ref="AT9:BD9"/>
    <mergeCell ref="BE9:BO9"/>
    <mergeCell ref="BP9:BZ9"/>
    <mergeCell ref="CA9:CK9"/>
    <mergeCell ref="E64:AI64"/>
    <mergeCell ref="E65:AI65"/>
    <mergeCell ref="DH66:DS70"/>
    <mergeCell ref="CW60:DG65"/>
    <mergeCell ref="CA60:CK65"/>
    <mergeCell ref="CL60:CV65"/>
    <mergeCell ref="A60:D65"/>
    <mergeCell ref="E60:AI60"/>
    <mergeCell ref="AJ60:AS65"/>
    <mergeCell ref="AT60:BD65"/>
    <mergeCell ref="DH60:DS65"/>
    <mergeCell ref="BE60:BO65"/>
    <mergeCell ref="BP60:BZ65"/>
    <mergeCell ref="CW66:DG70"/>
    <mergeCell ref="E66:AI66"/>
    <mergeCell ref="E69:AI69"/>
    <mergeCell ref="CW57:DG58"/>
    <mergeCell ref="DH57:DS58"/>
    <mergeCell ref="A59:DS59"/>
    <mergeCell ref="BE57:BO58"/>
    <mergeCell ref="BP57:BZ58"/>
    <mergeCell ref="CA57:CK58"/>
    <mergeCell ref="CL57:CV58"/>
    <mergeCell ref="A57:D58"/>
    <mergeCell ref="AJ57:AS58"/>
    <mergeCell ref="AT57:BD58"/>
    <mergeCell ref="E57:AI57"/>
    <mergeCell ref="CL71:CV76"/>
    <mergeCell ref="BP71:BZ76"/>
    <mergeCell ref="CA71:CK76"/>
    <mergeCell ref="BE20:BO22"/>
    <mergeCell ref="BE23:BO27"/>
    <mergeCell ref="BE66:BO70"/>
    <mergeCell ref="E58:AI58"/>
    <mergeCell ref="AT30:BD35"/>
    <mergeCell ref="AT45:BD46"/>
    <mergeCell ref="E20:AI20"/>
    <mergeCell ref="E21:AI21"/>
    <mergeCell ref="E22:AI22"/>
    <mergeCell ref="E33:AI33"/>
    <mergeCell ref="E34:AI34"/>
    <mergeCell ref="BE28:BO29"/>
    <mergeCell ref="E42:AI42"/>
    <mergeCell ref="E41:AI41"/>
    <mergeCell ref="E44:AI44"/>
    <mergeCell ref="AT36:BD44"/>
    <mergeCell ref="E48:AI48"/>
    <mergeCell ref="BP36:BZ44"/>
    <mergeCell ref="BP30:BZ35"/>
    <mergeCell ref="E31:AI31"/>
    <mergeCell ref="AJ66:AS70"/>
    <mergeCell ref="DH78:DS83"/>
    <mergeCell ref="E80:AI80"/>
    <mergeCell ref="BE78:BO83"/>
    <mergeCell ref="BP78:BZ83"/>
    <mergeCell ref="CA78:CK83"/>
    <mergeCell ref="E88:AI88"/>
    <mergeCell ref="E87:AI87"/>
    <mergeCell ref="CW84:DG88"/>
    <mergeCell ref="BP84:BZ88"/>
    <mergeCell ref="CA84:CK88"/>
    <mergeCell ref="CL78:CV83"/>
    <mergeCell ref="CL99:CV104"/>
    <mergeCell ref="CW89:DG94"/>
    <mergeCell ref="E106:AI106"/>
    <mergeCell ref="CA89:CK94"/>
    <mergeCell ref="AJ99:AS104"/>
    <mergeCell ref="AT99:BD104"/>
    <mergeCell ref="CW99:DG104"/>
    <mergeCell ref="A95:D98"/>
    <mergeCell ref="E90:AI90"/>
    <mergeCell ref="E93:AI93"/>
    <mergeCell ref="E99:AI99"/>
    <mergeCell ref="E91:AI91"/>
    <mergeCell ref="E94:AI94"/>
    <mergeCell ref="E92:AI92"/>
    <mergeCell ref="CA105:CK108"/>
    <mergeCell ref="BP99:BZ104"/>
    <mergeCell ref="CA99:CK104"/>
    <mergeCell ref="E102:AI102"/>
    <mergeCell ref="E103:AI103"/>
    <mergeCell ref="CW105:DG108"/>
    <mergeCell ref="E107:AI107"/>
    <mergeCell ref="E108:AI108"/>
    <mergeCell ref="CL105:CV108"/>
    <mergeCell ref="DH89:DS94"/>
    <mergeCell ref="BP95:BZ98"/>
    <mergeCell ref="CA49:CK50"/>
    <mergeCell ref="E68:AI68"/>
    <mergeCell ref="DH84:DS88"/>
    <mergeCell ref="CL84:CV88"/>
    <mergeCell ref="AT84:BD88"/>
    <mergeCell ref="BE84:BO88"/>
    <mergeCell ref="E85:AI85"/>
    <mergeCell ref="E86:AI86"/>
    <mergeCell ref="BE89:BO94"/>
    <mergeCell ref="BE95:BO98"/>
    <mergeCell ref="CL89:CV94"/>
    <mergeCell ref="CW95:DG98"/>
    <mergeCell ref="DH95:DS98"/>
    <mergeCell ref="CA95:CK98"/>
    <mergeCell ref="CL95:CV98"/>
    <mergeCell ref="AJ95:AS98"/>
    <mergeCell ref="AT95:BD98"/>
    <mergeCell ref="E96:AI96"/>
    <mergeCell ref="E97:AI97"/>
    <mergeCell ref="E98:AI98"/>
    <mergeCell ref="E95:AI95"/>
    <mergeCell ref="BP89:BZ94"/>
    <mergeCell ref="E8:AI8"/>
    <mergeCell ref="E70:AI70"/>
    <mergeCell ref="E25:AI25"/>
    <mergeCell ref="E26:AI26"/>
    <mergeCell ref="AJ11:AS13"/>
    <mergeCell ref="E67:AI67"/>
    <mergeCell ref="CW78:DG83"/>
    <mergeCell ref="A77:DS77"/>
    <mergeCell ref="A78:D83"/>
    <mergeCell ref="E78:AI78"/>
    <mergeCell ref="AJ78:AS83"/>
    <mergeCell ref="AT78:BD83"/>
    <mergeCell ref="E83:AI83"/>
    <mergeCell ref="E79:AI79"/>
    <mergeCell ref="E81:AI81"/>
    <mergeCell ref="E82:AI82"/>
    <mergeCell ref="E74:AI74"/>
    <mergeCell ref="DH71:DS76"/>
    <mergeCell ref="CW71:DG76"/>
    <mergeCell ref="BP66:BZ70"/>
    <mergeCell ref="CA66:CK70"/>
    <mergeCell ref="CL66:CV70"/>
    <mergeCell ref="A8:D8"/>
    <mergeCell ref="BE14:BO19"/>
    <mergeCell ref="DH99:DS104"/>
    <mergeCell ref="A9:D9"/>
    <mergeCell ref="AJ9:AS9"/>
    <mergeCell ref="E110:AI110"/>
    <mergeCell ref="E111:AI111"/>
    <mergeCell ref="A109:D114"/>
    <mergeCell ref="E109:AI109"/>
    <mergeCell ref="AJ109:AS114"/>
    <mergeCell ref="DH105:DS108"/>
    <mergeCell ref="BP105:BZ108"/>
    <mergeCell ref="E9:AI9"/>
    <mergeCell ref="E114:AI114"/>
    <mergeCell ref="E112:AI112"/>
    <mergeCell ref="AT109:BD114"/>
    <mergeCell ref="E113:AI113"/>
    <mergeCell ref="E100:AI100"/>
    <mergeCell ref="E101:AI101"/>
    <mergeCell ref="AJ84:AS88"/>
    <mergeCell ref="AJ89:AS94"/>
    <mergeCell ref="E104:AI104"/>
    <mergeCell ref="A105:D108"/>
    <mergeCell ref="E105:AI105"/>
    <mergeCell ref="BE11:BO13"/>
    <mergeCell ref="AT11:BD13"/>
    <mergeCell ref="A71:D76"/>
    <mergeCell ref="AJ71:AS76"/>
    <mergeCell ref="AJ105:AS108"/>
    <mergeCell ref="AT105:BD108"/>
    <mergeCell ref="AT47:BD48"/>
    <mergeCell ref="AT71:BD76"/>
    <mergeCell ref="BE71:BO76"/>
    <mergeCell ref="BE105:BO108"/>
    <mergeCell ref="BE99:BO104"/>
    <mergeCell ref="A89:D94"/>
    <mergeCell ref="E89:AI89"/>
    <mergeCell ref="AT89:BD94"/>
    <mergeCell ref="A99:D104"/>
    <mergeCell ref="A84:D88"/>
    <mergeCell ref="E84:AI84"/>
    <mergeCell ref="E71:AI71"/>
    <mergeCell ref="E72:AI72"/>
    <mergeCell ref="E73:AI73"/>
    <mergeCell ref="E75:AI75"/>
    <mergeCell ref="A66:D70"/>
    <mergeCell ref="AT66:BD70"/>
    <mergeCell ref="E61:AI61"/>
    <mergeCell ref="E62:AI62"/>
    <mergeCell ref="E63:AI63"/>
    <mergeCell ref="AJ8:AS8"/>
    <mergeCell ref="E76:AI76"/>
    <mergeCell ref="DH120:DS120"/>
    <mergeCell ref="A121:D121"/>
    <mergeCell ref="BE134:BO136"/>
    <mergeCell ref="CL134:CV136"/>
    <mergeCell ref="A119:D119"/>
    <mergeCell ref="E119:AI119"/>
    <mergeCell ref="AJ119:AS119"/>
    <mergeCell ref="AT119:BD119"/>
    <mergeCell ref="BE119:BO119"/>
    <mergeCell ref="BP119:BZ119"/>
    <mergeCell ref="AT134:BD136"/>
    <mergeCell ref="A120:D120"/>
    <mergeCell ref="AJ120:AS120"/>
    <mergeCell ref="CA119:CK119"/>
    <mergeCell ref="CL119:CV119"/>
    <mergeCell ref="E135:AI135"/>
    <mergeCell ref="E136:AI136"/>
    <mergeCell ref="E123:AI123"/>
    <mergeCell ref="E124:AI124"/>
    <mergeCell ref="E134:AI134"/>
    <mergeCell ref="E121:AI121"/>
    <mergeCell ref="AJ121:AS121"/>
    <mergeCell ref="CW109:DG114"/>
    <mergeCell ref="DH116:DS118"/>
    <mergeCell ref="A115:DS115"/>
    <mergeCell ref="CW116:DG118"/>
    <mergeCell ref="A116:D118"/>
    <mergeCell ref="CA109:CK114"/>
    <mergeCell ref="CL109:CV114"/>
    <mergeCell ref="DH109:DS114"/>
    <mergeCell ref="BE109:BO114"/>
    <mergeCell ref="BP109:BZ114"/>
    <mergeCell ref="BP116:BZ118"/>
    <mergeCell ref="CL116:CV118"/>
    <mergeCell ref="E116:AI116"/>
    <mergeCell ref="AJ116:AS118"/>
    <mergeCell ref="CA116:CK118"/>
    <mergeCell ref="AT116:BD118"/>
    <mergeCell ref="BE116:BO118"/>
    <mergeCell ref="E118:AI118"/>
    <mergeCell ref="E117:AI117"/>
    <mergeCell ref="A141:DS141"/>
    <mergeCell ref="BP142:BZ144"/>
    <mergeCell ref="CA142:CK144"/>
    <mergeCell ref="CL142:CV144"/>
    <mergeCell ref="BE127:BO132"/>
    <mergeCell ref="A127:D132"/>
    <mergeCell ref="A134:D136"/>
    <mergeCell ref="A133:DS133"/>
    <mergeCell ref="E129:AI129"/>
    <mergeCell ref="AJ134:AS136"/>
    <mergeCell ref="E131:AI131"/>
    <mergeCell ref="E132:AI132"/>
    <mergeCell ref="AT127:BD132"/>
    <mergeCell ref="BP134:BZ136"/>
    <mergeCell ref="CA134:CK136"/>
    <mergeCell ref="E127:AI127"/>
    <mergeCell ref="DH134:DS136"/>
    <mergeCell ref="A137:D140"/>
    <mergeCell ref="E137:AI137"/>
    <mergeCell ref="AJ137:AS140"/>
    <mergeCell ref="AT137:BD140"/>
    <mergeCell ref="DH137:DS140"/>
    <mergeCell ref="E138:AI138"/>
    <mergeCell ref="E140:AI140"/>
    <mergeCell ref="A145:D146"/>
    <mergeCell ref="E145:AI145"/>
    <mergeCell ref="AJ145:AS146"/>
    <mergeCell ref="AT145:BD146"/>
    <mergeCell ref="AJ142:AS144"/>
    <mergeCell ref="AT142:BD144"/>
    <mergeCell ref="A142:D144"/>
    <mergeCell ref="DH142:DS144"/>
    <mergeCell ref="BE142:BO144"/>
    <mergeCell ref="CW142:DG144"/>
    <mergeCell ref="DH145:DS146"/>
    <mergeCell ref="E146:AI146"/>
    <mergeCell ref="BE145:BO146"/>
    <mergeCell ref="BP145:BZ146"/>
    <mergeCell ref="CA145:CK146"/>
    <mergeCell ref="CL145:CV146"/>
    <mergeCell ref="CW145:DG146"/>
    <mergeCell ref="E144:AI144"/>
    <mergeCell ref="E143:AI143"/>
    <mergeCell ref="E142:AI142"/>
    <mergeCell ref="CA147:CK149"/>
    <mergeCell ref="CL147:CV149"/>
    <mergeCell ref="CA121:CK121"/>
    <mergeCell ref="CL121:CV121"/>
    <mergeCell ref="CW121:DG121"/>
    <mergeCell ref="DH121:DS121"/>
    <mergeCell ref="E122:AI122"/>
    <mergeCell ref="AT122:BD126"/>
    <mergeCell ref="CA127:CK132"/>
    <mergeCell ref="BP127:BZ132"/>
    <mergeCell ref="BE122:BO126"/>
    <mergeCell ref="E126:AI126"/>
    <mergeCell ref="E125:AI125"/>
    <mergeCell ref="AJ127:AS132"/>
    <mergeCell ref="E128:AI128"/>
    <mergeCell ref="AJ122:AS126"/>
    <mergeCell ref="DH122:DS126"/>
    <mergeCell ref="CL127:CV132"/>
    <mergeCell ref="CW127:DG132"/>
    <mergeCell ref="DH127:DS132"/>
    <mergeCell ref="BP122:BZ126"/>
    <mergeCell ref="CA122:CK126"/>
    <mergeCell ref="CL122:CV126"/>
    <mergeCell ref="CW122:DG126"/>
    <mergeCell ref="DH147:DS149"/>
    <mergeCell ref="A150:D155"/>
    <mergeCell ref="E150:AI150"/>
    <mergeCell ref="AJ150:AS155"/>
    <mergeCell ref="AT150:BD155"/>
    <mergeCell ref="BE150:BO155"/>
    <mergeCell ref="BP150:BZ155"/>
    <mergeCell ref="CA150:CK155"/>
    <mergeCell ref="CL150:CV155"/>
    <mergeCell ref="E149:AI149"/>
    <mergeCell ref="DH150:DS155"/>
    <mergeCell ref="E155:AI155"/>
    <mergeCell ref="E151:AI151"/>
    <mergeCell ref="E152:AI152"/>
    <mergeCell ref="E153:AI153"/>
    <mergeCell ref="E154:AI154"/>
    <mergeCell ref="A147:D149"/>
    <mergeCell ref="E147:AI147"/>
    <mergeCell ref="AJ147:AS149"/>
    <mergeCell ref="AT147:BD149"/>
    <mergeCell ref="E148:AI148"/>
    <mergeCell ref="CW147:DG149"/>
    <mergeCell ref="BE147:BO149"/>
    <mergeCell ref="BP147:BZ149"/>
    <mergeCell ref="CW150:DG155"/>
    <mergeCell ref="CA156:CK163"/>
    <mergeCell ref="BP176:BZ193"/>
    <mergeCell ref="CL156:CV163"/>
    <mergeCell ref="BE156:BO163"/>
    <mergeCell ref="BP156:BZ163"/>
    <mergeCell ref="E167:AI167"/>
    <mergeCell ref="A156:D163"/>
    <mergeCell ref="E156:AI156"/>
    <mergeCell ref="AJ156:AS163"/>
    <mergeCell ref="AT156:BD163"/>
    <mergeCell ref="E157:AI157"/>
    <mergeCell ref="E163:AI163"/>
    <mergeCell ref="E158:AI158"/>
    <mergeCell ref="E159:AI159"/>
    <mergeCell ref="E162:AI162"/>
    <mergeCell ref="E160:AI160"/>
    <mergeCell ref="A164:D165"/>
    <mergeCell ref="E164:AI164"/>
    <mergeCell ref="AJ164:AS165"/>
    <mergeCell ref="AT164:BD165"/>
    <mergeCell ref="CW156:DG163"/>
    <mergeCell ref="E175:AI175"/>
    <mergeCell ref="A168:DS168"/>
    <mergeCell ref="DH156:DS163"/>
    <mergeCell ref="BE164:BO165"/>
    <mergeCell ref="BP164:BZ165"/>
    <mergeCell ref="CA164:CK165"/>
    <mergeCell ref="CL164:CV165"/>
    <mergeCell ref="CW164:DG165"/>
    <mergeCell ref="CW166:DG167"/>
    <mergeCell ref="DH164:DS165"/>
    <mergeCell ref="E165:AI165"/>
    <mergeCell ref="DH166:DS167"/>
    <mergeCell ref="AJ166:AS167"/>
    <mergeCell ref="E161:AI161"/>
    <mergeCell ref="BE166:BO167"/>
    <mergeCell ref="BP166:BZ167"/>
    <mergeCell ref="CA166:CK167"/>
    <mergeCell ref="CL166:CV167"/>
    <mergeCell ref="A166:D167"/>
    <mergeCell ref="E166:AI166"/>
    <mergeCell ref="AT166:BD167"/>
    <mergeCell ref="DH169:DS175"/>
    <mergeCell ref="A169:D175"/>
    <mergeCell ref="E169:AI169"/>
    <mergeCell ref="AJ169:AS175"/>
    <mergeCell ref="AT169:BD175"/>
    <mergeCell ref="E170:AI170"/>
    <mergeCell ref="E171:AI171"/>
    <mergeCell ref="E172:AI172"/>
    <mergeCell ref="E173:AI173"/>
    <mergeCell ref="E174:AI174"/>
    <mergeCell ref="BE169:BO175"/>
    <mergeCell ref="BP169:BZ175"/>
    <mergeCell ref="CA169:CK175"/>
    <mergeCell ref="CL169:CV175"/>
    <mergeCell ref="CL176:CV193"/>
    <mergeCell ref="CW176:DG193"/>
    <mergeCell ref="CW169:DG175"/>
    <mergeCell ref="DH176:DS193"/>
    <mergeCell ref="E177:AI177"/>
    <mergeCell ref="E178:AI178"/>
    <mergeCell ref="E185:AI185"/>
    <mergeCell ref="E186:AI186"/>
    <mergeCell ref="E187:AI187"/>
    <mergeCell ref="E193:AI193"/>
    <mergeCell ref="E179:AI179"/>
    <mergeCell ref="CA176:CK193"/>
    <mergeCell ref="AJ176:AS193"/>
    <mergeCell ref="AT176:BD193"/>
    <mergeCell ref="BE176:BO193"/>
    <mergeCell ref="A176:D193"/>
    <mergeCell ref="E180:AI180"/>
    <mergeCell ref="E181:AI181"/>
    <mergeCell ref="E182:AI182"/>
    <mergeCell ref="E183:AI183"/>
    <mergeCell ref="E184:AI184"/>
    <mergeCell ref="E188:AI188"/>
    <mergeCell ref="A194:D197"/>
    <mergeCell ref="E194:AI194"/>
    <mergeCell ref="E195:AI195"/>
    <mergeCell ref="E196:AI196"/>
    <mergeCell ref="E197:AI197"/>
    <mergeCell ref="E189:AI189"/>
    <mergeCell ref="E190:AI190"/>
    <mergeCell ref="E191:AI191"/>
    <mergeCell ref="E192:AI192"/>
    <mergeCell ref="E176:AI176"/>
    <mergeCell ref="CL194:CV197"/>
    <mergeCell ref="CW194:DG197"/>
    <mergeCell ref="DH194:DS197"/>
    <mergeCell ref="DH198:DS203"/>
    <mergeCell ref="CL198:CV203"/>
    <mergeCell ref="CW198:DG203"/>
    <mergeCell ref="E200:AI200"/>
    <mergeCell ref="E201:AI201"/>
    <mergeCell ref="E202:AI202"/>
    <mergeCell ref="E203:AI203"/>
    <mergeCell ref="AT198:BD203"/>
    <mergeCell ref="BE198:BO203"/>
    <mergeCell ref="BP198:BZ203"/>
    <mergeCell ref="CA198:CK203"/>
    <mergeCell ref="BP194:BZ197"/>
    <mergeCell ref="AJ194:AS197"/>
    <mergeCell ref="AT194:BD197"/>
    <mergeCell ref="BE194:BO197"/>
    <mergeCell ref="CA194:CK197"/>
    <mergeCell ref="E198:AI198"/>
    <mergeCell ref="AJ198:AS203"/>
    <mergeCell ref="E199:AI199"/>
    <mergeCell ref="A204:DS204"/>
    <mergeCell ref="A198:D203"/>
    <mergeCell ref="BE205:BO211"/>
    <mergeCell ref="A205:D211"/>
    <mergeCell ref="E205:AI205"/>
    <mergeCell ref="AJ205:AS211"/>
    <mergeCell ref="AT205:BD211"/>
    <mergeCell ref="E206:AI206"/>
    <mergeCell ref="E207:AI207"/>
    <mergeCell ref="E208:AI208"/>
    <mergeCell ref="E209:AI209"/>
    <mergeCell ref="CW205:DG211"/>
    <mergeCell ref="E215:AI215"/>
    <mergeCell ref="E216:AI216"/>
    <mergeCell ref="CW212:DG217"/>
    <mergeCell ref="DH212:DS217"/>
    <mergeCell ref="BP205:BZ211"/>
    <mergeCell ref="CA205:CK211"/>
    <mergeCell ref="CL205:CV211"/>
    <mergeCell ref="CL212:CV217"/>
    <mergeCell ref="DH205:DS211"/>
    <mergeCell ref="E210:AI210"/>
    <mergeCell ref="E211:AI211"/>
    <mergeCell ref="A218:D222"/>
    <mergeCell ref="E218:AI218"/>
    <mergeCell ref="E217:AI217"/>
    <mergeCell ref="AJ218:AS222"/>
    <mergeCell ref="AT218:BD222"/>
    <mergeCell ref="E219:AI219"/>
    <mergeCell ref="E220:AI220"/>
    <mergeCell ref="E222:AI222"/>
    <mergeCell ref="DH218:DS222"/>
    <mergeCell ref="BP218:BZ222"/>
    <mergeCell ref="CA218:CK222"/>
    <mergeCell ref="CL218:CV222"/>
    <mergeCell ref="E221:AI221"/>
    <mergeCell ref="A212:D217"/>
    <mergeCell ref="E212:AI212"/>
    <mergeCell ref="AJ212:AS217"/>
    <mergeCell ref="AT212:BD217"/>
    <mergeCell ref="BE212:BO217"/>
    <mergeCell ref="BP212:BZ217"/>
    <mergeCell ref="CA212:CK217"/>
    <mergeCell ref="BE218:BO222"/>
    <mergeCell ref="CW218:DG222"/>
    <mergeCell ref="E213:AI213"/>
    <mergeCell ref="E214:AI214"/>
    <mergeCell ref="CW229:DG233"/>
    <mergeCell ref="DH229:DS233"/>
    <mergeCell ref="BE229:BO233"/>
    <mergeCell ref="BP229:BZ233"/>
    <mergeCell ref="CA229:CK233"/>
    <mergeCell ref="CL229:CV233"/>
    <mergeCell ref="A223:D228"/>
    <mergeCell ref="E223:AI223"/>
    <mergeCell ref="AJ223:AS228"/>
    <mergeCell ref="AT223:BD228"/>
    <mergeCell ref="BE223:BO228"/>
    <mergeCell ref="BP223:BZ228"/>
    <mergeCell ref="CA223:CK228"/>
    <mergeCell ref="CL223:CV228"/>
    <mergeCell ref="CW223:DG228"/>
    <mergeCell ref="E224:AI224"/>
    <mergeCell ref="E225:AI225"/>
    <mergeCell ref="E226:AI226"/>
    <mergeCell ref="E227:AI227"/>
    <mergeCell ref="E228:AI228"/>
    <mergeCell ref="A229:D233"/>
    <mergeCell ref="E229:AI229"/>
    <mergeCell ref="AJ229:AS233"/>
    <mergeCell ref="AT229:BD233"/>
    <mergeCell ref="E230:AI230"/>
    <mergeCell ref="E231:AI231"/>
    <mergeCell ref="E232:AI232"/>
    <mergeCell ref="E233:AI233"/>
    <mergeCell ref="BE240:BO243"/>
    <mergeCell ref="E238:AI238"/>
    <mergeCell ref="A234:D239"/>
    <mergeCell ref="E234:AI234"/>
    <mergeCell ref="AJ234:AS239"/>
    <mergeCell ref="AT234:BD239"/>
    <mergeCell ref="BE234:BO239"/>
    <mergeCell ref="BP234:BZ239"/>
    <mergeCell ref="CA234:CK239"/>
    <mergeCell ref="E235:AI235"/>
    <mergeCell ref="E236:AI236"/>
    <mergeCell ref="E237:AI237"/>
    <mergeCell ref="E239:AI239"/>
    <mergeCell ref="E240:AI240"/>
    <mergeCell ref="AJ240:AS243"/>
    <mergeCell ref="AT240:BD243"/>
    <mergeCell ref="E241:AI241"/>
    <mergeCell ref="E242:AI242"/>
    <mergeCell ref="E243:AI243"/>
    <mergeCell ref="A244:D245"/>
    <mergeCell ref="E244:AI244"/>
    <mergeCell ref="AJ244:AS245"/>
    <mergeCell ref="AT244:BD245"/>
    <mergeCell ref="BE244:BO245"/>
    <mergeCell ref="CA240:CK243"/>
    <mergeCell ref="CL240:CV243"/>
    <mergeCell ref="A240:D243"/>
    <mergeCell ref="DH247:DS249"/>
    <mergeCell ref="DH244:DS245"/>
    <mergeCell ref="E245:AI245"/>
    <mergeCell ref="A246:DS246"/>
    <mergeCell ref="E247:AI247"/>
    <mergeCell ref="AJ247:AS249"/>
    <mergeCell ref="AT247:BD249"/>
    <mergeCell ref="E248:AI248"/>
    <mergeCell ref="E249:AI249"/>
    <mergeCell ref="A247:D249"/>
    <mergeCell ref="CW247:DG249"/>
    <mergeCell ref="BP247:BZ249"/>
    <mergeCell ref="CA247:CK249"/>
    <mergeCell ref="CL247:CV249"/>
    <mergeCell ref="BE247:BO249"/>
    <mergeCell ref="BP240:BZ243"/>
    <mergeCell ref="CA250:CK252"/>
    <mergeCell ref="CL250:CV252"/>
    <mergeCell ref="CW250:DG252"/>
    <mergeCell ref="DH250:DS252"/>
    <mergeCell ref="BP253:BZ256"/>
    <mergeCell ref="DH257:DS259"/>
    <mergeCell ref="E260:AI260"/>
    <mergeCell ref="A250:D252"/>
    <mergeCell ref="BP257:BZ259"/>
    <mergeCell ref="E250:AI252"/>
    <mergeCell ref="A253:D256"/>
    <mergeCell ref="E253:AI256"/>
    <mergeCell ref="A257:D259"/>
    <mergeCell ref="E257:AI259"/>
    <mergeCell ref="AJ250:AS252"/>
    <mergeCell ref="BP250:BZ252"/>
    <mergeCell ref="AT250:BD252"/>
    <mergeCell ref="AJ257:AS259"/>
    <mergeCell ref="AT257:BD259"/>
    <mergeCell ref="CW257:DG259"/>
    <mergeCell ref="CW253:DG256"/>
    <mergeCell ref="A261:D261"/>
    <mergeCell ref="E261:AI261"/>
    <mergeCell ref="AJ261:AS261"/>
    <mergeCell ref="AT261:BD261"/>
    <mergeCell ref="CA260:CK260"/>
    <mergeCell ref="AJ260:AS260"/>
    <mergeCell ref="AT260:BD260"/>
    <mergeCell ref="BE260:BO260"/>
    <mergeCell ref="BP260:BZ260"/>
    <mergeCell ref="A260:D260"/>
    <mergeCell ref="A262:D264"/>
    <mergeCell ref="CW244:DG245"/>
    <mergeCell ref="BP244:BZ245"/>
    <mergeCell ref="CA244:CK245"/>
    <mergeCell ref="CL244:CV245"/>
    <mergeCell ref="AJ262:AS264"/>
    <mergeCell ref="AT262:BD264"/>
    <mergeCell ref="BE257:BO259"/>
    <mergeCell ref="BE261:BO261"/>
    <mergeCell ref="BP261:BZ261"/>
    <mergeCell ref="CL262:CV264"/>
    <mergeCell ref="CL260:CV260"/>
    <mergeCell ref="CA261:CK261"/>
    <mergeCell ref="BE250:BO252"/>
    <mergeCell ref="CL261:CV261"/>
    <mergeCell ref="CW261:DG261"/>
    <mergeCell ref="CA257:CK259"/>
    <mergeCell ref="CL257:CV259"/>
    <mergeCell ref="CW260:DG260"/>
    <mergeCell ref="AJ253:AS256"/>
    <mergeCell ref="AT253:BD256"/>
    <mergeCell ref="BE253:BO256"/>
    <mergeCell ref="CA253:CK256"/>
    <mergeCell ref="CL253:CV256"/>
    <mergeCell ref="CA265:CK267"/>
    <mergeCell ref="CA268:CK271"/>
    <mergeCell ref="BE265:BO267"/>
    <mergeCell ref="BP265:BZ267"/>
    <mergeCell ref="DH262:DS264"/>
    <mergeCell ref="E264:AI264"/>
    <mergeCell ref="BE262:BO264"/>
    <mergeCell ref="BP262:BZ264"/>
    <mergeCell ref="CA262:CK264"/>
    <mergeCell ref="E263:AI263"/>
    <mergeCell ref="E262:AI262"/>
    <mergeCell ref="CW262:DG264"/>
    <mergeCell ref="CL265:CV267"/>
    <mergeCell ref="CW265:DG267"/>
    <mergeCell ref="DH265:DS267"/>
    <mergeCell ref="BE268:BO271"/>
    <mergeCell ref="BP268:BZ271"/>
    <mergeCell ref="A265:D267"/>
    <mergeCell ref="E265:AI267"/>
    <mergeCell ref="AJ265:AS267"/>
    <mergeCell ref="AT265:BD267"/>
    <mergeCell ref="A268:D271"/>
    <mergeCell ref="E268:AI271"/>
    <mergeCell ref="AJ268:AS271"/>
    <mergeCell ref="AT268:BD271"/>
    <mergeCell ref="A272:D274"/>
    <mergeCell ref="E272:AI274"/>
    <mergeCell ref="AJ272:AS274"/>
    <mergeCell ref="AT272:BD274"/>
    <mergeCell ref="CA275:CK275"/>
    <mergeCell ref="CL275:CV275"/>
    <mergeCell ref="A275:D275"/>
    <mergeCell ref="E275:AI275"/>
    <mergeCell ref="AJ275:AS275"/>
    <mergeCell ref="AT275:BD275"/>
    <mergeCell ref="BE275:BO275"/>
    <mergeCell ref="BP275:BZ275"/>
    <mergeCell ref="BE272:BO274"/>
    <mergeCell ref="BP272:BZ274"/>
    <mergeCell ref="CA272:CK274"/>
    <mergeCell ref="CL272:CV274"/>
    <mergeCell ref="A276:D276"/>
    <mergeCell ref="E276:AI276"/>
    <mergeCell ref="AJ276:AS276"/>
    <mergeCell ref="AT276:BD276"/>
    <mergeCell ref="BE276:BO276"/>
    <mergeCell ref="BP276:BZ276"/>
    <mergeCell ref="CA276:CK276"/>
    <mergeCell ref="CL276:CV276"/>
    <mergeCell ref="CW276:DG276"/>
    <mergeCell ref="DH276:DS276"/>
    <mergeCell ref="CL20:CV22"/>
    <mergeCell ref="CW20:DG22"/>
    <mergeCell ref="CW275:DG275"/>
    <mergeCell ref="DH275:DS275"/>
    <mergeCell ref="CW272:DG274"/>
    <mergeCell ref="DH272:DS274"/>
    <mergeCell ref="CW137:DG140"/>
    <mergeCell ref="DH20:DS22"/>
    <mergeCell ref="CW23:DG27"/>
    <mergeCell ref="DH23:DS27"/>
    <mergeCell ref="CL137:CV140"/>
    <mergeCell ref="CL268:CV271"/>
    <mergeCell ref="CW268:DG271"/>
    <mergeCell ref="DH268:DS271"/>
    <mergeCell ref="DH261:DS261"/>
    <mergeCell ref="DH260:DS260"/>
    <mergeCell ref="DH253:DS256"/>
    <mergeCell ref="DH234:DS239"/>
    <mergeCell ref="CW240:DG243"/>
    <mergeCell ref="DH240:DS243"/>
    <mergeCell ref="CL234:CV239"/>
    <mergeCell ref="CW234:DG239"/>
    <mergeCell ref="DH223:DS228"/>
    <mergeCell ref="E139:AI139"/>
    <mergeCell ref="BE137:BO140"/>
    <mergeCell ref="BP137:BZ140"/>
    <mergeCell ref="A122:D126"/>
    <mergeCell ref="BP121:BZ121"/>
    <mergeCell ref="CA137:CK140"/>
    <mergeCell ref="E130:AI130"/>
    <mergeCell ref="CW119:DG119"/>
    <mergeCell ref="DH119:DS119"/>
    <mergeCell ref="CW120:DG120"/>
    <mergeCell ref="CA120:CK120"/>
    <mergeCell ref="CL120:CV120"/>
    <mergeCell ref="AT120:BD120"/>
    <mergeCell ref="BE120:BO120"/>
    <mergeCell ref="BP120:BZ120"/>
    <mergeCell ref="E120:AI120"/>
    <mergeCell ref="AT121:BD121"/>
    <mergeCell ref="BE121:BO121"/>
    <mergeCell ref="CW134:DG136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04"/>
  <sheetViews>
    <sheetView zoomScaleNormal="100" zoomScaleSheetLayoutView="100" workbookViewId="0">
      <selection activeCell="K3" sqref="K3:DS20"/>
    </sheetView>
  </sheetViews>
  <sheetFormatPr defaultColWidth="1.140625" defaultRowHeight="13.5" x14ac:dyDescent="0.2"/>
  <cols>
    <col min="1" max="16384" width="1.140625" style="11"/>
  </cols>
  <sheetData>
    <row r="1" spans="1:123" s="10" customFormat="1" ht="15.75" x14ac:dyDescent="0.2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</row>
    <row r="3" spans="1:123" x14ac:dyDescent="0.2">
      <c r="A3" s="22" t="s">
        <v>28</v>
      </c>
      <c r="K3" s="33" t="s">
        <v>323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x14ac:dyDescent="0.2"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x14ac:dyDescent="0.2"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x14ac:dyDescent="0.2"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x14ac:dyDescent="0.2"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x14ac:dyDescent="0.2"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x14ac:dyDescent="0.2"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x14ac:dyDescent="0.2"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x14ac:dyDescent="0.2"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x14ac:dyDescent="0.2"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x14ac:dyDescent="0.2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x14ac:dyDescent="0.2"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x14ac:dyDescent="0.2"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x14ac:dyDescent="0.2"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1:123" x14ac:dyDescent="0.2"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1:123" x14ac:dyDescent="0.2"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1:123" x14ac:dyDescent="0.2"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1:123" x14ac:dyDescent="0.2"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118" ht="15" customHeight="1" x14ac:dyDescent="0.2"/>
    <row r="119" ht="15" customHeight="1" x14ac:dyDescent="0.2"/>
    <row r="120" ht="15" customHeight="1" x14ac:dyDescent="0.2"/>
    <row r="238" ht="13.5" customHeight="1" x14ac:dyDescent="0.2"/>
    <row r="242" ht="13.5" customHeight="1" x14ac:dyDescent="0.2"/>
    <row r="248" ht="13.5" customHeight="1" x14ac:dyDescent="0.2"/>
    <row r="251" ht="13.5" customHeight="1" x14ac:dyDescent="0.2"/>
    <row r="255" ht="13.5" customHeight="1" x14ac:dyDescent="0.2"/>
    <row r="263" ht="13.5" customHeight="1" x14ac:dyDescent="0.2"/>
    <row r="266" ht="13.5" customHeight="1" x14ac:dyDescent="0.2"/>
    <row r="270" ht="13.5" customHeight="1" x14ac:dyDescent="0.2"/>
    <row r="275" ht="13.5" customHeight="1" x14ac:dyDescent="0.2"/>
    <row r="296" s="2" customFormat="1" ht="11.25" x14ac:dyDescent="0.2"/>
    <row r="297" s="2" customFormat="1" ht="11.25" customHeight="1" x14ac:dyDescent="0.2"/>
    <row r="298" s="2" customFormat="1" ht="11.25" x14ac:dyDescent="0.2"/>
    <row r="299" s="2" customFormat="1" ht="11.25" x14ac:dyDescent="0.2"/>
    <row r="302" s="10" customFormat="1" ht="15.75" x14ac:dyDescent="0.25"/>
    <row r="304" ht="13.5" customHeight="1" x14ac:dyDescent="0.2"/>
  </sheetData>
  <mergeCells count="2">
    <mergeCell ref="K3:DS20"/>
    <mergeCell ref="A1:DS1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  <rowBreaks count="8" manualBreakCount="8">
    <brk id="35" max="16383" man="1"/>
    <brk id="69" max="16383" man="1"/>
    <brk id="103" max="16383" man="1"/>
    <brk id="139" max="16383" man="1"/>
    <brk id="166" max="16383" man="1"/>
    <brk id="237" max="16383" man="1"/>
    <brk id="272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Листы2-10</vt:lpstr>
      <vt:lpstr>Лист11</vt:lpstr>
      <vt:lpstr>Лист11!Заголовки_для_печати</vt:lpstr>
      <vt:lpstr>'Листы2-10'!Заголовки_для_печати</vt:lpstr>
      <vt:lpstr>'Листы2-10'!Область_печати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Алексей</cp:lastModifiedBy>
  <cp:lastPrinted>2022-04-27T11:11:04Z</cp:lastPrinted>
  <dcterms:created xsi:type="dcterms:W3CDTF">2004-09-19T06:34:55Z</dcterms:created>
  <dcterms:modified xsi:type="dcterms:W3CDTF">2022-09-28T05:44:39Z</dcterms:modified>
</cp:coreProperties>
</file>