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Алексей управление\Доклад эфф-ть ОМС\2021\"/>
    </mc:Choice>
  </mc:AlternateContent>
  <bookViews>
    <workbookView xWindow="0" yWindow="4875" windowWidth="15300" windowHeight="4080" activeTab="1"/>
  </bookViews>
  <sheets>
    <sheet name="Лист1" sheetId="3" r:id="rId1"/>
    <sheet name="Листы2-10" sheetId="17" r:id="rId2"/>
    <sheet name="Лист11" sheetId="18" r:id="rId3"/>
  </sheets>
  <definedNames>
    <definedName name="_xlnm.Print_Titles" localSheetId="2">Лист11!$8:$9</definedName>
    <definedName name="_xlnm.Print_Titles" localSheetId="1">'Листы2-10'!$8:$9</definedName>
    <definedName name="_xlnm.Print_Area" localSheetId="1">'Листы2-10'!$A$1:$DS$301</definedName>
  </definedNames>
  <calcPr calcId="152511"/>
</workbook>
</file>

<file path=xl/calcChain.xml><?xml version="1.0" encoding="utf-8"?>
<calcChain xmlns="http://schemas.openxmlformats.org/spreadsheetml/2006/main">
  <c r="BP57" i="17" l="1"/>
  <c r="BP55" i="17"/>
  <c r="CA47" i="17"/>
  <c r="CA55" i="17" l="1"/>
  <c r="CL47" i="17"/>
  <c r="CA57" i="17"/>
  <c r="CL134" i="17"/>
  <c r="BP120" i="17"/>
  <c r="BE120" i="17"/>
  <c r="BP119" i="17"/>
  <c r="BE119" i="17"/>
  <c r="CW47" i="17" l="1"/>
  <c r="CA120" i="17"/>
  <c r="CW134" i="17"/>
  <c r="CA119" i="17"/>
  <c r="CL57" i="17"/>
  <c r="CL55" i="17"/>
  <c r="BP205" i="17"/>
  <c r="CA276" i="17"/>
  <c r="CL276" i="17"/>
  <c r="CW276" i="17"/>
  <c r="BP276" i="17"/>
  <c r="BE276" i="17"/>
  <c r="CW275" i="17"/>
  <c r="CL275" i="17"/>
  <c r="CA275" i="17"/>
  <c r="BP275" i="17"/>
  <c r="BE275" i="17"/>
  <c r="CW272" i="17"/>
  <c r="CL272" i="17"/>
  <c r="CA272" i="17"/>
  <c r="BP272" i="17"/>
  <c r="BE272" i="17"/>
  <c r="CW268" i="17"/>
  <c r="CL268" i="17"/>
  <c r="CA268" i="17"/>
  <c r="CW265" i="17"/>
  <c r="CL265" i="17"/>
  <c r="CA265" i="17"/>
  <c r="BP268" i="17"/>
  <c r="BE268" i="17"/>
  <c r="BP265" i="17"/>
  <c r="BE265" i="17"/>
  <c r="BP260" i="17"/>
  <c r="BE260" i="17"/>
  <c r="BE250" i="17"/>
  <c r="BP250" i="17"/>
  <c r="BP253" i="17"/>
  <c r="CA164" i="17"/>
  <c r="CL164" i="17" l="1"/>
  <c r="CA260" i="17"/>
  <c r="CW55" i="17"/>
  <c r="CL119" i="17"/>
  <c r="CL120" i="17"/>
  <c r="CA250" i="17"/>
  <c r="CA253" i="17"/>
  <c r="CW57" i="17"/>
  <c r="CW198" i="17"/>
  <c r="CL198" i="17"/>
  <c r="CA198" i="17"/>
  <c r="CW194" i="17"/>
  <c r="CL194" i="17"/>
  <c r="CA194" i="17"/>
  <c r="BP198" i="17"/>
  <c r="BP194" i="17"/>
  <c r="BP150" i="17"/>
  <c r="BP147" i="17"/>
  <c r="CW105" i="17"/>
  <c r="CL105" i="17"/>
  <c r="CA105" i="17"/>
  <c r="BP105" i="17"/>
  <c r="CL250" i="17" l="1"/>
  <c r="CW119" i="17"/>
  <c r="CL260" i="17"/>
  <c r="CL253" i="17"/>
  <c r="CW120" i="17"/>
  <c r="CW164" i="17"/>
  <c r="BP23" i="17"/>
  <c r="BP30" i="17"/>
  <c r="CW253" i="17" l="1"/>
  <c r="CA30" i="17"/>
  <c r="CA23" i="17"/>
  <c r="CW260" i="17"/>
  <c r="CW250" i="17"/>
  <c r="CW229" i="17"/>
  <c r="CL229" i="17"/>
  <c r="CA229" i="17"/>
  <c r="BP229" i="17"/>
  <c r="CL30" i="17" l="1"/>
  <c r="CL23" i="17"/>
  <c r="BP11" i="17"/>
  <c r="BE11" i="17"/>
  <c r="CA145" i="17"/>
  <c r="CA142" i="17" l="1"/>
  <c r="CW23" i="17"/>
  <c r="CW30" i="17"/>
  <c r="CA11" i="17"/>
  <c r="CL145" i="17"/>
  <c r="BP244" i="17"/>
  <c r="CA244" i="17" l="1"/>
  <c r="CW145" i="17"/>
  <c r="CL11" i="17"/>
  <c r="CL142" i="17"/>
  <c r="BE253" i="17"/>
  <c r="BE244" i="17"/>
  <c r="BE218" i="17"/>
  <c r="BP218" i="17"/>
  <c r="CA218" i="17"/>
  <c r="CL218" i="17"/>
  <c r="CW218" i="17"/>
  <c r="AT218" i="17"/>
  <c r="BE205" i="17"/>
  <c r="BE198" i="17"/>
  <c r="AT198" i="17"/>
  <c r="BE194" i="17"/>
  <c r="AT194" i="17"/>
  <c r="BE147" i="17"/>
  <c r="AT147" i="17"/>
  <c r="BE109" i="17"/>
  <c r="AT109" i="17"/>
  <c r="BE105" i="17"/>
  <c r="AT105" i="17"/>
  <c r="BE57" i="17"/>
  <c r="AT57" i="17"/>
  <c r="BE55" i="17"/>
  <c r="AT55" i="17"/>
  <c r="BE30" i="17"/>
  <c r="AT30" i="17"/>
  <c r="CW142" i="17" l="1"/>
  <c r="CW11" i="17"/>
</calcChain>
</file>

<file path=xl/sharedStrings.xml><?xml version="1.0" encoding="utf-8"?>
<sst xmlns="http://schemas.openxmlformats.org/spreadsheetml/2006/main" count="579" uniqueCount="371">
  <si>
    <t>Расходы бюджета муниципального</t>
  </si>
  <si>
    <t>образования на содержание работников</t>
  </si>
  <si>
    <t>органов местного самоуправления</t>
  </si>
  <si>
    <t>в расчете на одного жителя муниципаль-</t>
  </si>
  <si>
    <t>ного образования</t>
  </si>
  <si>
    <t>территориального планирования</t>
  </si>
  <si>
    <t>муниципального района)</t>
  </si>
  <si>
    <t>Удовлетворенность населения деятель-</t>
  </si>
  <si>
    <t>ностью органов местного самоуправления</t>
  </si>
  <si>
    <t>Энергосбережение и повышение энергетической эффективности</t>
  </si>
  <si>
    <t>39.</t>
  </si>
  <si>
    <t>электрическая энергия</t>
  </si>
  <si>
    <t>кВт/ч на
1 прожи-
вающего</t>
  </si>
  <si>
    <t>тепловая энергия</t>
  </si>
  <si>
    <t>Гкал на
1 кв. метр
общей
площади</t>
  </si>
  <si>
    <t>Удельная величина потребления энерге-</t>
  </si>
  <si>
    <t>тических ресурсов в многоквартирных</t>
  </si>
  <si>
    <t>домах:</t>
  </si>
  <si>
    <t>горячая вода</t>
  </si>
  <si>
    <t>куб. метров
на 1 прожи-
вающего</t>
  </si>
  <si>
    <t>холодная вода</t>
  </si>
  <si>
    <t>природный газ</t>
  </si>
  <si>
    <t>да/нет</t>
  </si>
  <si>
    <t>тических ресурсов муниципальными</t>
  </si>
  <si>
    <t>бюджетными учреждениями:</t>
  </si>
  <si>
    <t>кВт/ч на
1 человека
населения</t>
  </si>
  <si>
    <t>куб. метров
на 1 человека
населения</t>
  </si>
  <si>
    <t>II. Текстовая часть</t>
  </si>
  <si>
    <t>Примечания:</t>
  </si>
  <si>
    <t>в том числе</t>
  </si>
  <si>
    <t>Российской Федерации</t>
  </si>
  <si>
    <t>от 17 декабря 2012 г. № 1317</t>
  </si>
  <si>
    <t>о достигнутых значениях показателей для оценки эффективности деятельности органов местного самоуправления</t>
  </si>
  <si>
    <t>Подпись</t>
  </si>
  <si>
    <t>Дата</t>
  </si>
  <si>
    <t>«</t>
  </si>
  <si>
    <t>»</t>
  </si>
  <si>
    <t>г.</t>
  </si>
  <si>
    <t>40.</t>
  </si>
  <si>
    <t>1.</t>
  </si>
  <si>
    <t>единиц</t>
  </si>
  <si>
    <t>процентов</t>
  </si>
  <si>
    <t>кв. метров</t>
  </si>
  <si>
    <t>Единица</t>
  </si>
  <si>
    <t>измерения</t>
  </si>
  <si>
    <t>Примечание</t>
  </si>
  <si>
    <t>Число субъектов малого и среднего</t>
  </si>
  <si>
    <t>предпринимательства в расчете</t>
  </si>
  <si>
    <t>на 10 тыс. человек населения</t>
  </si>
  <si>
    <t>Экономическое развитие</t>
  </si>
  <si>
    <t>Отчетная информация</t>
  </si>
  <si>
    <t>Доля среднесписочной численности</t>
  </si>
  <si>
    <t>работников (без внешних совместителей)</t>
  </si>
  <si>
    <t>малых и средних предприятий в средне-</t>
  </si>
  <si>
    <t>списочной численности работников</t>
  </si>
  <si>
    <t>(без внешних совместителей) всех</t>
  </si>
  <si>
    <t>предприятий и организаций</t>
  </si>
  <si>
    <t>рублей</t>
  </si>
  <si>
    <t>Объем инвестиций в основной капитал</t>
  </si>
  <si>
    <t>(за исключением бюджетных средств)</t>
  </si>
  <si>
    <t>в расчете на 1 жителя</t>
  </si>
  <si>
    <t>3.</t>
  </si>
  <si>
    <t>2.</t>
  </si>
  <si>
    <t>4.</t>
  </si>
  <si>
    <t>Доля площади земельных участков,</t>
  </si>
  <si>
    <t>(муниципального района)</t>
  </si>
  <si>
    <t>-«-</t>
  </si>
  <si>
    <t>Доля прибыльных сельскохозяйственных</t>
  </si>
  <si>
    <t>организаций в общем их числе</t>
  </si>
  <si>
    <t>5.</t>
  </si>
  <si>
    <t>6.</t>
  </si>
  <si>
    <t>7.</t>
  </si>
  <si>
    <t>Доля протяженности автомобильных</t>
  </si>
  <si>
    <t>дорог общего пользования местного</t>
  </si>
  <si>
    <t>значения, не отвечающих нормативным</t>
  </si>
  <si>
    <t>требованиям, в общей протяженности</t>
  </si>
  <si>
    <t>автомобильных дорог общего</t>
  </si>
  <si>
    <t>пользования местного значения</t>
  </si>
  <si>
    <t>Доля населения, проживающего в насе-</t>
  </si>
  <si>
    <t>ленных пунктах, не имеющих регулярного</t>
  </si>
  <si>
    <t>автобусного и (или) железнодорожного</t>
  </si>
  <si>
    <t>сообщения с административным центром</t>
  </si>
  <si>
    <t>городского округа (муниципального</t>
  </si>
  <si>
    <t>района)</t>
  </si>
  <si>
    <t>8.</t>
  </si>
  <si>
    <t>Среднемесячная номинальная начислен-</t>
  </si>
  <si>
    <t>ная заработная плата работников:</t>
  </si>
  <si>
    <t>крупных и средних предприятий</t>
  </si>
  <si>
    <t>и некоммерческих организаций</t>
  </si>
  <si>
    <t>муниципальных дошкольных</t>
  </si>
  <si>
    <t>образовательных учреждений</t>
  </si>
  <si>
    <t>муниципальных общеобразовательных</t>
  </si>
  <si>
    <t>учреждений</t>
  </si>
  <si>
    <t>учителей муниципальных общеобразо-</t>
  </si>
  <si>
    <t>вательных учреждений</t>
  </si>
  <si>
    <t>муниципальных учреждений культуры</t>
  </si>
  <si>
    <t>и искусства</t>
  </si>
  <si>
    <t>муниципальных учреждений</t>
  </si>
  <si>
    <t>физической культуры и спорта</t>
  </si>
  <si>
    <t>Дошкольное образование</t>
  </si>
  <si>
    <t>9.</t>
  </si>
  <si>
    <t>10.</t>
  </si>
  <si>
    <t>11.</t>
  </si>
  <si>
    <t>Доля детей в возрасте 1—6 лет, полу-</t>
  </si>
  <si>
    <t>чающих дошкольную образовательную</t>
  </si>
  <si>
    <t>услугу и (или) услугу по их содержанию</t>
  </si>
  <si>
    <t>в муниципальных образовательных</t>
  </si>
  <si>
    <t>учреждениях в общей численности детей</t>
  </si>
  <si>
    <t>в возрасте 1—6 лет</t>
  </si>
  <si>
    <t>Доля детей в возрасте 1—6 лет, стоящих</t>
  </si>
  <si>
    <t>на учете для определения в муниципаль-</t>
  </si>
  <si>
    <t>ные дошкольные  образовательные</t>
  </si>
  <si>
    <t>учреждения, в общей численности детей</t>
  </si>
  <si>
    <t>Доля муниципальных дошкольных</t>
  </si>
  <si>
    <t>образовательных учреждений, здания</t>
  </si>
  <si>
    <t>которых находятся в аварийном состоянии</t>
  </si>
  <si>
    <t>или требуют капитального ремонта,</t>
  </si>
  <si>
    <t>в общем числе муниципальных дошколь-</t>
  </si>
  <si>
    <t>ных образовательных учреждений</t>
  </si>
  <si>
    <t>Общее и дополнительное образование</t>
  </si>
  <si>
    <t>13.</t>
  </si>
  <si>
    <t>14.</t>
  </si>
  <si>
    <t>15.</t>
  </si>
  <si>
    <t>16.</t>
  </si>
  <si>
    <t>17.</t>
  </si>
  <si>
    <t>Доля выпускников муниципальных</t>
  </si>
  <si>
    <t>общеобразовательных учреждений, не</t>
  </si>
  <si>
    <t>получивших аттестат о среднем (полном)</t>
  </si>
  <si>
    <t>образовании, в общей численности</t>
  </si>
  <si>
    <t>выпускников муниципальных общеоб-</t>
  </si>
  <si>
    <t>разовательных учреждений</t>
  </si>
  <si>
    <t>Доля муниципальных общеобразователь-</t>
  </si>
  <si>
    <t>ных учреждений, соответствующих</t>
  </si>
  <si>
    <t>современным требованиям обучения,</t>
  </si>
  <si>
    <t>в общем количестве муниципальных</t>
  </si>
  <si>
    <t>общеобразовательных учреждений</t>
  </si>
  <si>
    <t>ных учреждений, здания которых нахо-</t>
  </si>
  <si>
    <t>дятся в аварийном состоянии или требуют</t>
  </si>
  <si>
    <t>капитального ремонта, в общем количест-</t>
  </si>
  <si>
    <t>ве муниципальных общеобразовательных</t>
  </si>
  <si>
    <t>Доля детей первой и второй групп здо-</t>
  </si>
  <si>
    <t>ровья в общей численности обучающихся</t>
  </si>
  <si>
    <t>в муниципальных общеобразовательных</t>
  </si>
  <si>
    <t>учреждениях</t>
  </si>
  <si>
    <t>Доля обучающихся в муниципальных</t>
  </si>
  <si>
    <t>общеобразовательных учреждениях,</t>
  </si>
  <si>
    <t>занимающихся во вторую (третью) смену,</t>
  </si>
  <si>
    <t>в общей численности обучающихся</t>
  </si>
  <si>
    <t>18.</t>
  </si>
  <si>
    <t>19.</t>
  </si>
  <si>
    <t>тыс. рублей</t>
  </si>
  <si>
    <t>Расходы бюджета муниципального обра-</t>
  </si>
  <si>
    <t>зования на общее образование в расчете</t>
  </si>
  <si>
    <t>на 1 обучающегося в муниципальных</t>
  </si>
  <si>
    <t>общеобразовательных учреждениях</t>
  </si>
  <si>
    <t>Доля детей в возрасте 5—18 лет, полу-</t>
  </si>
  <si>
    <t>чающих услуги по дополнительному</t>
  </si>
  <si>
    <t>образованию в организациях различной</t>
  </si>
  <si>
    <t>организационно-правовой формы и фор-</t>
  </si>
  <si>
    <t>мы собственности, в общей численности</t>
  </si>
  <si>
    <t>детей данной возрастной группы</t>
  </si>
  <si>
    <t>Культура</t>
  </si>
  <si>
    <t>20.</t>
  </si>
  <si>
    <t>Уровень фактической обеспеченности</t>
  </si>
  <si>
    <t>учреждениями культуры от нормативной</t>
  </si>
  <si>
    <t>потребности:</t>
  </si>
  <si>
    <t>клубами и учреждениями клубного типа</t>
  </si>
  <si>
    <t>библиотеками</t>
  </si>
  <si>
    <t>парками культуры и отдыха</t>
  </si>
  <si>
    <t>21.</t>
  </si>
  <si>
    <t>22.</t>
  </si>
  <si>
    <t>Доля объектов культурного наследия,</t>
  </si>
  <si>
    <t>находящихся в муниципальной собствен-</t>
  </si>
  <si>
    <t>ности и требующих консервации или</t>
  </si>
  <si>
    <t>в муниципальной собственности</t>
  </si>
  <si>
    <t>реставрации, в общем количестве объек-</t>
  </si>
  <si>
    <t>тов культурного наследия, находящихся</t>
  </si>
  <si>
    <t>Доля муниципальных учреждений куль-</t>
  </si>
  <si>
    <t>туры, здания которых находятся в ава-</t>
  </si>
  <si>
    <t>рийном состоянии или требуют капиталь-</t>
  </si>
  <si>
    <t>ного ремонта, в общем количестве</t>
  </si>
  <si>
    <t>Физическая культура и спорт</t>
  </si>
  <si>
    <t>23.</t>
  </si>
  <si>
    <t>Доля населения, систематически</t>
  </si>
  <si>
    <t>занимающегося физической культурой</t>
  </si>
  <si>
    <t>и спортом</t>
  </si>
  <si>
    <t>Жилищное строительство и обеспечение граждан жильем</t>
  </si>
  <si>
    <t>24.</t>
  </si>
  <si>
    <t>введенная в действие за один год</t>
  </si>
  <si>
    <t>Общая площадь жилых помещений,</t>
  </si>
  <si>
    <t>приходящаяся в среднем на одного</t>
  </si>
  <si>
    <t>жителя, — всего</t>
  </si>
  <si>
    <t>гектаров</t>
  </si>
  <si>
    <t>Площадь земельных участков, предостав-</t>
  </si>
  <si>
    <t>на 10 тыс. человек населения, — всего</t>
  </si>
  <si>
    <t>Площадь земельных участков, предос-</t>
  </si>
  <si>
    <t>тавленных для строительства в расчете</t>
  </si>
  <si>
    <t>земельных участков, предоставленных</t>
  </si>
  <si>
    <t>для жилищного строительства, индиви-</t>
  </si>
  <si>
    <t>строительства</t>
  </si>
  <si>
    <t>дуального строительства и комплекс-</t>
  </si>
  <si>
    <t>ного освоения в целях жилищного</t>
  </si>
  <si>
    <t>26.</t>
  </si>
  <si>
    <t>25.</t>
  </si>
  <si>
    <t>объектов жилищного строительства —</t>
  </si>
  <si>
    <t>в течение 3 лет</t>
  </si>
  <si>
    <t>ленных для строительства, в отношении</t>
  </si>
  <si>
    <t>которых с даты принятия решения о пре-</t>
  </si>
  <si>
    <t>доставлении земельного участка или</t>
  </si>
  <si>
    <t>подписания протокола о результатах</t>
  </si>
  <si>
    <t>торгов (конкурсов, аукционов) не было</t>
  </si>
  <si>
    <t>получено разрешение на ввод</t>
  </si>
  <si>
    <t>в эксплуатацию:</t>
  </si>
  <si>
    <t>иных объектов капитального</t>
  </si>
  <si>
    <t>строительства — в течение 5 лет</t>
  </si>
  <si>
    <t>Жилищно-коммунальное хозяйство</t>
  </si>
  <si>
    <t>27.</t>
  </si>
  <si>
    <t>Доля многоквартирных домов, в которых</t>
  </si>
  <si>
    <t>собственники помещений выбрали и реа-</t>
  </si>
  <si>
    <t>лизуют один из способов управления</t>
  </si>
  <si>
    <t>многоквартирными домами, в общем</t>
  </si>
  <si>
    <t>числе многоквартирных домов, в которых</t>
  </si>
  <si>
    <t>собственники помещений должны выб-</t>
  </si>
  <si>
    <t>рать способ управления данными домами</t>
  </si>
  <si>
    <t>28.</t>
  </si>
  <si>
    <t>Доля организаций коммунального комп-</t>
  </si>
  <si>
    <t>лекса, осуществляющих производство</t>
  </si>
  <si>
    <t>товаров, оказание услуг по водо-, тепло-,</t>
  </si>
  <si>
    <t>газо-, электроснабжению, водоотведению,</t>
  </si>
  <si>
    <t>очистке сточных вод, утилизации (захо-</t>
  </si>
  <si>
    <t>ронению) твердых бытовых отходов и</t>
  </si>
  <si>
    <t>использующих объекты коммунальной</t>
  </si>
  <si>
    <t>инфраструктуры на праве частной собст-</t>
  </si>
  <si>
    <t>29.</t>
  </si>
  <si>
    <t>30.</t>
  </si>
  <si>
    <t>Доля многоквартирных домов, располо-</t>
  </si>
  <si>
    <t>женных на земельных участках, в отно-</t>
  </si>
  <si>
    <t>шении которых осуществлен государст-</t>
  </si>
  <si>
    <t>венный кадастровый учет</t>
  </si>
  <si>
    <t>Доля населения, получившего жилые</t>
  </si>
  <si>
    <t>помещения и улучшившего жилищные</t>
  </si>
  <si>
    <t>условия в отчетном году, в общей чис-</t>
  </si>
  <si>
    <t>ленности населения, состоящего на учете</t>
  </si>
  <si>
    <t>в качестве нуждающегося в жилых</t>
  </si>
  <si>
    <t>помещениях</t>
  </si>
  <si>
    <t>Организация муниципального управления</t>
  </si>
  <si>
    <t>31.</t>
  </si>
  <si>
    <t>32.</t>
  </si>
  <si>
    <t>33.</t>
  </si>
  <si>
    <t>34.</t>
  </si>
  <si>
    <t>35.</t>
  </si>
  <si>
    <t>36.</t>
  </si>
  <si>
    <t>37.</t>
  </si>
  <si>
    <t>38.</t>
  </si>
  <si>
    <t>Среднегодовая численность постоянного</t>
  </si>
  <si>
    <t>населения</t>
  </si>
  <si>
    <t>тыс.
человек</t>
  </si>
  <si>
    <t>процентов
от числа
опро-
шенных</t>
  </si>
  <si>
    <t>Доля налоговых и неналоговых доходов</t>
  </si>
  <si>
    <t>местного бюджета (за исключением</t>
  </si>
  <si>
    <t>поступлений налоговых доходов по до-</t>
  </si>
  <si>
    <t>полнительным нормативам отчислений)</t>
  </si>
  <si>
    <t>в общем объеме собственных доходов</t>
  </si>
  <si>
    <t>бюджета муниципального образования</t>
  </si>
  <si>
    <t>(без учета субвенций)</t>
  </si>
  <si>
    <t>Доля основных фондов организаций</t>
  </si>
  <si>
    <t>муниципальной формы собственности,</t>
  </si>
  <si>
    <t>находящихся в стадии банкротства, в</t>
  </si>
  <si>
    <t>основных фондах организаций муници-</t>
  </si>
  <si>
    <t>пальной формы собственности (на конец</t>
  </si>
  <si>
    <t>года по полной учетной стоимости)</t>
  </si>
  <si>
    <t>Объем не завершенного в установленные</t>
  </si>
  <si>
    <t>сроки строительства, осуществляемого</t>
  </si>
  <si>
    <t>округа (муниципального района)</t>
  </si>
  <si>
    <t>Доля просроченной кредиторской задол-</t>
  </si>
  <si>
    <t>Доля обучающихся, систематически</t>
  </si>
  <si>
    <t>23.1</t>
  </si>
  <si>
    <t>занимающихся физической культурой</t>
  </si>
  <si>
    <t>и спортом, в общей численности</t>
  </si>
  <si>
    <t>обучающихся</t>
  </si>
  <si>
    <t>ДОКЛАД</t>
  </si>
  <si>
    <t>Утв. постановлением Правительства</t>
  </si>
  <si>
    <t>41.</t>
  </si>
  <si>
    <t>в сфере культуры</t>
  </si>
  <si>
    <t>в сфере образования</t>
  </si>
  <si>
    <t>в сфере охраны здоровья*</t>
  </si>
  <si>
    <t>в сфере социального обслуживания</t>
  </si>
  <si>
    <t>баллы</t>
  </si>
  <si>
    <t>(фамилия, имя, отчество (при наличии) главы местной администрации муниципального, городского округа (муниципального района))</t>
  </si>
  <si>
    <t>наименование муниципального, городского округа (муниципального района)</t>
  </si>
  <si>
    <t xml:space="preserve"> муниципальных, городских округов и муниципальных районов за</t>
  </si>
  <si>
    <t>год</t>
  </si>
  <si>
    <t>и их планируемых значениях на 3-летний период</t>
  </si>
  <si>
    <t>(в ред. от 30 июня 2021 г.)</t>
  </si>
  <si>
    <t xml:space="preserve">I. Показатели эффективности деятельности органов местного самоуправления муниципального, городского округа </t>
  </si>
  <si>
    <t>(официальное наименование муниципального, городского округа (муниципального района))</t>
  </si>
  <si>
    <t>являющихся объектами налогообложения</t>
  </si>
  <si>
    <t>земельным налогом, в общей площади</t>
  </si>
  <si>
    <t>территории муниципального, городского</t>
  </si>
  <si>
    <t>муниципального, городского округа</t>
  </si>
  <si>
    <t>(муниципального района), в общей чис-</t>
  </si>
  <si>
    <t>ленности населения муниципального,</t>
  </si>
  <si>
    <t>за счет средств бюджета муниципального,</t>
  </si>
  <si>
    <t>венности, по договору аренды или концес-</t>
  </si>
  <si>
    <t>рации и (или) муниципального, город-</t>
  </si>
  <si>
    <t>сии, участие субъекта Российской Феде-</t>
  </si>
  <si>
    <t>ского округа (муниципального района)</t>
  </si>
  <si>
    <t>в уставном капитале которых составляет</t>
  </si>
  <si>
    <t>не более 25 процентов, в общем числе</t>
  </si>
  <si>
    <t>на территории муниципального, город-</t>
  </si>
  <si>
    <t>Наличие в муниципальном, городском</t>
  </si>
  <si>
    <t>округе (муниципальном районе) утвер-</t>
  </si>
  <si>
    <t>жденного генерального плана муници-</t>
  </si>
  <si>
    <t>пального, городского округа (схемы</t>
  </si>
  <si>
    <t>женности по оплате труда (включая начис-</t>
  </si>
  <si>
    <t>ления на оплату труда) муниципальных уч-</t>
  </si>
  <si>
    <t>реждений в общем объеме расходов муни-</t>
  </si>
  <si>
    <t>ципального образования на оплату труда</t>
  </si>
  <si>
    <t>(включая начисления на оплату труда)</t>
  </si>
  <si>
    <t>* Результаты независимой оценки качества условий оказания услуг медицинскими организациями муниципальной системы здравоохранения учитываются в случае передачи органами государственной власти субъектов Российской Федерации полномочий в сфере охраны здоровья органам местного самоуправления муниципальных, городских округов и муниципальных районов в соответствии с частью 2 статьи 16 Федерального закона «Об основах охраны здоровья граждан в Российской Федерации».</t>
  </si>
  <si>
    <t>организаций коммунального комплекса,</t>
  </si>
  <si>
    <t>осуществляющих свою деятельность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</si>
  <si>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</si>
  <si>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r>
      <t>1.</t>
    </r>
    <r>
      <rPr>
        <sz val="10.5"/>
        <rFont val="Arial Cyr"/>
        <charset val="204"/>
      </rPr>
      <t> </t>
    </r>
    <r>
      <rPr>
        <sz val="10.5"/>
        <rFont val="Times New Roman"/>
        <family val="1"/>
        <charset val="204"/>
      </rPr>
      <t>Содержание текстовой части доклада устанавливается субъектом Российской Федерации.
При необходимости органы местного самоуправления муниципальных районов в текстовой части доклада указывают информацию о показателях, которые не относятся к их полномочиям и отражают полномочия органов местного самоуправления поселений, расположенных на территории муниципального района.
2. По каждому показателю приводятся:
фактические значения за год, предшествующий отчетному году;
фактические значения за год, предшествующий на 2 года отчетному году;
фактические значения за отчетный год;
планируемые значения на 3-летний период.
3. При заполнении таблицы с показателями для оценки эффективности деятельности органов местного самоуправления не допускается изменение наименований показателей и их размерности.
4. При обосновании достигнутых значений показателей в графе «Примечание» даются краткое обоснование достигнутых значений показателей социально-экономического развития начиная с года, следующего за отчетным, характеристика мер, реализуемых органами местного самоуправления муниципальных, городских округов и муниципальных районов, с помощью которых удалось улучшить значения показателей, а также пояснения по показателям с негативной тенденцией развития. При представлении планируемых значений показателей на 3-летний период может указываться перечень мер, реализуемых или планируемых к реализации для достижения этих значений.
5. N — отчетный год.</t>
    </r>
  </si>
  <si>
    <t>городской округ Кинель Самарской области</t>
  </si>
  <si>
    <t>Прокудина Александра Алексеевича</t>
  </si>
  <si>
    <t>2021</t>
  </si>
  <si>
    <t>апреля</t>
  </si>
  <si>
    <t>2022</t>
  </si>
  <si>
    <t>н/а</t>
  </si>
  <si>
    <t>Х</t>
  </si>
  <si>
    <t>Объем незавершенного строительства уточнен с 2015 года на основании письма Министерства строительства Самарской области от 02.04.2019 №МСЗ/1366</t>
  </si>
  <si>
    <t>да</t>
  </si>
  <si>
    <t>н/д</t>
  </si>
  <si>
    <t>В городском округе Кинель Самарской области отсутствуют муниципальные общеобразовательные учреждения</t>
  </si>
  <si>
    <t>На 31 декабря 2021 года ремонтные работы проведены во всех 10 школах</t>
  </si>
  <si>
    <t>В городском округе Кинель Самарской области отсутствуют муниципальные дошкольные образовательные учреждения</t>
  </si>
  <si>
    <t>На 31 декабря 2021 года ремонтные работы проведены во всех 12 детских садах  (в 14 помещениях)</t>
  </si>
  <si>
    <t>Обособленные объекты культурного наследия, находящиеся в муниципальной собственности отсутствуют</t>
  </si>
  <si>
    <t>Общая протяженность дорог - 340,611 км, из них с асфальтовым покрытием - 157,493 км.
Дороги, которые не отвечают нормативам - 53,991 км. Расчет: (5,991/157,493*100% = 34,28%)</t>
  </si>
  <si>
    <t>Показатель определен по данным 2017 года. Площадь земельных участков, являющихся объектами налогообложения земельным налогом (по данным кадастровой палаты СО) - 7149,7 га (2017 год), общая площадь территории городского округа (по отчету форма №22-1) - 3675 га (2021 год)</t>
  </si>
  <si>
    <t>2021 год = 57506/7302 уч. (Отчет ОО-2)=7,9</t>
  </si>
  <si>
    <t>88,49 - согласно письму МинОбр СО от 01.04.2022 №МО/1049-вн</t>
  </si>
  <si>
    <t>Согласно сведениям Министерства культуры СО - 17% (12 зданий, в т.ч.: 4 - КДУ, 8 - библиотек; требуют ремонта 2 КДУ)</t>
  </si>
  <si>
    <t>2021 год:
39,8 - по расчету на основании данных МИФНС №11 и согласно письму ФНС от 01.04.2022 №02-22/10402@. Снижение связано с уточнением количества работающих во всех предприятиях и организациях</t>
  </si>
  <si>
    <t>В декабре 2019 года объекты теплоснабжения, водоснабжения и водоотведения переданы по концессионному соглашению в ООО "КиТЭК"</t>
  </si>
  <si>
    <t>Отсутствуют оргнанизации, находящиеся в стадии банкротства</t>
  </si>
  <si>
    <t>243/300*100=81,00%</t>
  </si>
  <si>
    <t>12/421*100=2,9%</t>
  </si>
  <si>
    <t>В 2020 году по учреждениям культуры оценка поставлена по МБУК "Городской Дом культуры".
В 2021 году по учреждениям культуры оценка поставлена по МБУК "Кинельская городская 
централизованная библиотечная система".</t>
  </si>
  <si>
    <t>107398,38/520909,7=0,21</t>
  </si>
  <si>
    <t>19112748/27631=691,71
Уточнены данные за 2020 год на основании показателей ресурсоснабжающей организации</t>
  </si>
  <si>
    <t>1063314,5/27780=38,28</t>
  </si>
  <si>
    <t>2344,6/58,1=40,35</t>
  </si>
  <si>
    <t>17,087/100,18=0,171</t>
  </si>
  <si>
    <t>7,235/58,1=0,125</t>
  </si>
  <si>
    <t>45,087/58,1=0,786</t>
  </si>
  <si>
    <t>97,3/58,1=1,675</t>
  </si>
  <si>
    <t>471878/2093970*100=22,5%.
Сумма собственных доходов, увеличилась в связи с поступлением субсидий на реализацию НП "Экология", ФП "Оздоровление Волги".
Без учета субсидий 471878/(2093970-1153000)*100%=50,1%</t>
  </si>
  <si>
    <t>51,5 - согласно письму Минспорта от 13.04.2022 №МСП/708-вн</t>
  </si>
  <si>
    <t>99,0 - согласно письму Минспорта от 13.04.2022 №МСП/708-вн</t>
  </si>
  <si>
    <t>Ген план: №793 от 27.05.2010 (изм. 27.11.2014 №496; 26.05.2016 №126; 24.12.2020 №32; 28.10.2021 №107)
ПЗЗ: №577 от 27.08.2015 (изм. 27.10.2016 №180; 27.10.2016 №178; 17.11.2017 №302; 30.05.2019 №459; 17.11.2020 №10; 01.07.2021 №74; 30.09.2021 №97)</t>
  </si>
  <si>
    <t>2021 год - 32798 (68797,1/174,8/12)
35330 - по статистике (письмо от 01.04.2022 №НП-64-2.1/62-МС)</t>
  </si>
  <si>
    <t>2021 год - 22688 (10345,7/38/12)
32437 - по статистике (письмо от 01.04.2022 №НП-64-2.1/62-МС)</t>
  </si>
  <si>
    <t>Показатель 2019 года определен по данным МИФНС №4 и сведениям из  реестра СМСП (по состоянию на 10.01.2020)
(559+1665)/(58287*10000)=382
Показатель 2020 года уточнен по данным МИФНС №4 и сведениям из реестра СМСП (по состоянию на 10.01.2022)
(517+1341)/(58287*10000)=319
2021 год: Согласно письму МЭРИ от 29.03.2022 №МЭР-09/194 - 334</t>
  </si>
  <si>
    <r>
      <t xml:space="preserve">Согласно письму САМАРАСТАТ от 01.04.2022 №НП-64-2.1/62-МС представлены уточненные сведения об объеме инвестиций, которые увеличились по сравнению с ранее представленными за 2020 год – 8025 руб., уточненные данные за 2020 год, представленные в 2022 году – 8243 руб.
</t>
    </r>
    <r>
      <rPr>
        <b/>
        <sz val="10.5"/>
        <rFont val="Times New Roman"/>
        <family val="1"/>
        <charset val="204"/>
      </rPr>
      <t>8459 - согласно письму МЭРИ от 29.03.2022 №МЭР-09/194</t>
    </r>
  </si>
  <si>
    <t>39032,1 - по статистике (письмо от 01.04.2022 №НП-64-2.1/62-МС)</t>
  </si>
  <si>
    <t>(1276/(0,03*58125))*100=73,2%
Снижение за счет увеличения численности населения</t>
  </si>
  <si>
    <t>Согласно сведениям Министерства культуры Самарской области</t>
  </si>
  <si>
    <t>30,6 - согласно письму Самарастат от 05.04.2022 №ДБ-64-2.1/46-ГС</t>
  </si>
  <si>
    <t>0,91 - согласно письму Самарастат от 05.04.2022 №ДБ-64-2.1/46-ГС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</si>
</sst>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.5"/>
      <name val="Arial Cyr"/>
      <charset val="204"/>
    </font>
    <font>
      <i/>
      <sz val="8"/>
      <name val="Times New Roman"/>
      <family val="1"/>
      <charset val="204"/>
    </font>
    <font>
      <b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49" fontId="7" fillId="0" borderId="0" xfId="0" applyNumberFormat="1" applyFont="1" applyAlignment="1">
      <alignment horizontal="right"/>
    </xf>
    <xf numFmtId="49" fontId="7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justify" vertical="top" wrapText="1"/>
    </xf>
    <xf numFmtId="0" fontId="5" fillId="0" borderId="0" xfId="0" applyFont="1" applyBorder="1" applyAlignment="1">
      <alignment horizontal="justify" vertical="top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49" fontId="5" fillId="0" borderId="12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49" fontId="5" fillId="0" borderId="14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vertical="top" indent="1"/>
    </xf>
    <xf numFmtId="0" fontId="5" fillId="0" borderId="7" xfId="0" applyFont="1" applyFill="1" applyBorder="1" applyAlignment="1">
      <alignment horizontal="left" vertical="top" indent="1"/>
    </xf>
    <xf numFmtId="0" fontId="5" fillId="0" borderId="8" xfId="0" applyFont="1" applyFill="1" applyBorder="1" applyAlignment="1">
      <alignment horizontal="left" vertical="top" indent="1"/>
    </xf>
    <xf numFmtId="0" fontId="5" fillId="0" borderId="4" xfId="0" applyFont="1" applyFill="1" applyBorder="1" applyAlignment="1">
      <alignment horizontal="left" vertical="top" indent="1"/>
    </xf>
    <xf numFmtId="0" fontId="5" fillId="0" borderId="1" xfId="0" applyFont="1" applyFill="1" applyBorder="1" applyAlignment="1">
      <alignment horizontal="left" vertical="top" indent="1"/>
    </xf>
    <xf numFmtId="0" fontId="5" fillId="0" borderId="2" xfId="0" applyFont="1" applyFill="1" applyBorder="1" applyAlignment="1">
      <alignment horizontal="left" vertical="top" indent="1"/>
    </xf>
    <xf numFmtId="49" fontId="5" fillId="0" borderId="13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center" vertical="top"/>
    </xf>
    <xf numFmtId="0" fontId="5" fillId="0" borderId="14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 wrapText="1" indent="1"/>
    </xf>
    <xf numFmtId="0" fontId="5" fillId="0" borderId="10" xfId="0" applyFont="1" applyFill="1" applyBorder="1" applyAlignment="1">
      <alignment horizontal="left" wrapText="1" indent="1"/>
    </xf>
    <xf numFmtId="0" fontId="5" fillId="0" borderId="11" xfId="0" applyFont="1" applyFill="1" applyBorder="1" applyAlignment="1">
      <alignment horizontal="left" wrapText="1" indent="1"/>
    </xf>
    <xf numFmtId="49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left" indent="1"/>
    </xf>
    <xf numFmtId="0" fontId="5" fillId="0" borderId="10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165" fontId="5" fillId="0" borderId="13" xfId="0" applyNumberFormat="1" applyFont="1" applyFill="1" applyBorder="1" applyAlignment="1">
      <alignment horizontal="center" vertical="top"/>
    </xf>
    <xf numFmtId="165" fontId="5" fillId="0" borderId="12" xfId="0" applyNumberFormat="1" applyFont="1" applyFill="1" applyBorder="1" applyAlignment="1">
      <alignment horizontal="center" vertical="top"/>
    </xf>
    <xf numFmtId="49" fontId="5" fillId="0" borderId="6" xfId="0" applyNumberFormat="1" applyFont="1" applyFill="1" applyBorder="1" applyAlignment="1">
      <alignment horizontal="center" vertical="top"/>
    </xf>
    <xf numFmtId="49" fontId="5" fillId="0" borderId="7" xfId="0" applyNumberFormat="1" applyFont="1" applyFill="1" applyBorder="1" applyAlignment="1">
      <alignment horizontal="center" vertical="top"/>
    </xf>
    <xf numFmtId="49" fontId="5" fillId="0" borderId="8" xfId="0" applyNumberFormat="1" applyFont="1" applyFill="1" applyBorder="1" applyAlignment="1">
      <alignment horizontal="center" vertical="top"/>
    </xf>
    <xf numFmtId="49" fontId="5" fillId="0" borderId="5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49" fontId="5" fillId="0" borderId="3" xfId="0" applyNumberFormat="1" applyFont="1" applyFill="1" applyBorder="1" applyAlignment="1">
      <alignment horizontal="center" vertical="top"/>
    </xf>
    <xf numFmtId="49" fontId="5" fillId="0" borderId="4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164" fontId="5" fillId="0" borderId="13" xfId="0" applyNumberFormat="1" applyFont="1" applyFill="1" applyBorder="1" applyAlignment="1">
      <alignment horizontal="center" vertical="top"/>
    </xf>
    <xf numFmtId="164" fontId="5" fillId="0" borderId="12" xfId="0" applyNumberFormat="1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left" indent="1"/>
    </xf>
    <xf numFmtId="0" fontId="5" fillId="0" borderId="7" xfId="0" applyFont="1" applyFill="1" applyBorder="1" applyAlignment="1">
      <alignment horizontal="left" indent="1"/>
    </xf>
    <xf numFmtId="0" fontId="5" fillId="0" borderId="8" xfId="0" applyFont="1" applyFill="1" applyBorder="1" applyAlignment="1">
      <alignment horizontal="left" indent="1"/>
    </xf>
    <xf numFmtId="4" fontId="5" fillId="0" borderId="12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indent="1"/>
    </xf>
    <xf numFmtId="0" fontId="5" fillId="0" borderId="1" xfId="0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indent="1"/>
    </xf>
    <xf numFmtId="0" fontId="5" fillId="0" borderId="5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left" indent="1"/>
    </xf>
    <xf numFmtId="49" fontId="5" fillId="0" borderId="12" xfId="0" applyNumberFormat="1" applyFont="1" applyFill="1" applyBorder="1" applyAlignment="1">
      <alignment horizontal="center" vertical="top" wrapText="1"/>
    </xf>
    <xf numFmtId="164" fontId="5" fillId="0" borderId="14" xfId="0" applyNumberFormat="1" applyFont="1" applyFill="1" applyBorder="1" applyAlignment="1">
      <alignment horizontal="center" vertical="top"/>
    </xf>
    <xf numFmtId="2" fontId="5" fillId="0" borderId="12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0" fontId="5" fillId="0" borderId="3" xfId="0" applyFont="1" applyFill="1" applyBorder="1" applyAlignment="1">
      <alignment horizontal="left" vertical="top" indent="1"/>
    </xf>
    <xf numFmtId="49" fontId="1" fillId="0" borderId="12" xfId="0" applyNumberFormat="1" applyFont="1" applyFill="1" applyBorder="1" applyAlignment="1">
      <alignment horizontal="center" vertical="top" wrapText="1"/>
    </xf>
    <xf numFmtId="49" fontId="1" fillId="0" borderId="12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33"/>
  <sheetViews>
    <sheetView view="pageBreakPreview" topLeftCell="K4" zoomScaleNormal="100" zoomScaleSheetLayoutView="100" workbookViewId="0">
      <selection activeCell="DA25" sqref="DA25"/>
    </sheetView>
  </sheetViews>
  <sheetFormatPr defaultColWidth="1.140625" defaultRowHeight="12.75" x14ac:dyDescent="0.2"/>
  <cols>
    <col min="1" max="120" width="1.140625" style="1" customWidth="1"/>
    <col min="121" max="121" width="1.28515625" style="1" customWidth="1"/>
    <col min="122" max="16384" width="1.140625" style="1"/>
  </cols>
  <sheetData>
    <row r="1" spans="1:123" s="2" customFormat="1" ht="11.25" x14ac:dyDescent="0.2">
      <c r="DS1" s="3" t="s">
        <v>281</v>
      </c>
    </row>
    <row r="2" spans="1:123" s="2" customFormat="1" ht="11.25" x14ac:dyDescent="0.2">
      <c r="DS2" s="3" t="s">
        <v>30</v>
      </c>
    </row>
    <row r="3" spans="1:123" s="2" customFormat="1" ht="11.25" x14ac:dyDescent="0.2">
      <c r="DS3" s="3" t="s">
        <v>31</v>
      </c>
    </row>
    <row r="4" spans="1:123" s="2" customFormat="1" ht="11.25" x14ac:dyDescent="0.2">
      <c r="DS4" s="23" t="s">
        <v>293</v>
      </c>
    </row>
    <row r="12" spans="1:123" s="12" customFormat="1" ht="20.25" x14ac:dyDescent="0.3">
      <c r="A12" s="25" t="s">
        <v>280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</row>
    <row r="14" spans="1:123" s="13" customFormat="1" ht="20.25" x14ac:dyDescent="0.3">
      <c r="D14" s="27" t="s">
        <v>325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</row>
    <row r="15" spans="1:123" s="4" customFormat="1" ht="10.5" x14ac:dyDescent="0.2">
      <c r="D15" s="28" t="s">
        <v>288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</row>
    <row r="16" spans="1:123" s="13" customFormat="1" ht="20.25" x14ac:dyDescent="0.3">
      <c r="A16" s="27" t="s">
        <v>324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</row>
    <row r="17" spans="1:123" s="4" customFormat="1" ht="10.5" x14ac:dyDescent="0.2">
      <c r="A17" s="28" t="s">
        <v>289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  <c r="DB17" s="28"/>
      <c r="DC17" s="28"/>
      <c r="DD17" s="28"/>
      <c r="DE17" s="28"/>
      <c r="DF17" s="28"/>
      <c r="DG17" s="28"/>
      <c r="DH17" s="28"/>
      <c r="DI17" s="28"/>
      <c r="DJ17" s="28"/>
      <c r="DK17" s="28"/>
      <c r="DL17" s="28"/>
      <c r="DM17" s="28"/>
      <c r="DN17" s="28"/>
      <c r="DO17" s="28"/>
      <c r="DP17" s="28"/>
      <c r="DQ17" s="28"/>
      <c r="DR17" s="28"/>
      <c r="DS17" s="28"/>
    </row>
    <row r="18" spans="1:123" x14ac:dyDescent="0.2">
      <c r="B18" s="5"/>
      <c r="C18" s="6"/>
      <c r="D18" s="6"/>
      <c r="E18" s="7"/>
      <c r="G18" s="6"/>
      <c r="H18" s="6"/>
      <c r="I18" s="6"/>
      <c r="J18" s="6"/>
      <c r="K18" s="6"/>
      <c r="L18" s="6"/>
      <c r="M18" s="6"/>
      <c r="N18" s="8"/>
      <c r="O18" s="8"/>
      <c r="P18" s="9"/>
      <c r="Q18" s="9"/>
      <c r="R18" s="7"/>
    </row>
    <row r="19" spans="1:123" s="13" customFormat="1" ht="20.25" x14ac:dyDescent="0.3">
      <c r="A19" s="26" t="s">
        <v>32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</row>
    <row r="20" spans="1:123" s="13" customFormat="1" ht="20.25" x14ac:dyDescent="0.3">
      <c r="B20" s="18"/>
      <c r="C20" s="19"/>
      <c r="D20" s="19"/>
      <c r="E20" s="17"/>
      <c r="G20" s="19"/>
      <c r="H20" s="19"/>
      <c r="I20" s="19"/>
      <c r="J20" s="19"/>
      <c r="K20" s="19"/>
      <c r="L20" s="19"/>
      <c r="M20" s="19"/>
      <c r="N20" s="20"/>
      <c r="O20" s="20"/>
      <c r="P20" s="21"/>
      <c r="Q20" s="21"/>
      <c r="R20" s="17"/>
      <c r="CM20" s="18" t="s">
        <v>290</v>
      </c>
      <c r="CN20" s="31" t="s">
        <v>326</v>
      </c>
      <c r="CO20" s="31"/>
      <c r="CP20" s="31"/>
      <c r="CQ20" s="31"/>
      <c r="CR20" s="31"/>
      <c r="CS20" s="31"/>
      <c r="CT20" s="31"/>
      <c r="CU20" s="31"/>
      <c r="CV20" s="31"/>
      <c r="CW20" s="17" t="s">
        <v>291</v>
      </c>
    </row>
    <row r="21" spans="1:123" s="24" customFormat="1" ht="20.25" x14ac:dyDescent="0.3">
      <c r="A21" s="26" t="s">
        <v>292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</row>
    <row r="31" spans="1:123" s="14" customFormat="1" ht="18.75" x14ac:dyDescent="0.3">
      <c r="CI31" s="16" t="s">
        <v>33</v>
      </c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  <c r="DE31" s="30"/>
      <c r="DF31" s="30"/>
      <c r="DG31" s="30"/>
      <c r="DH31" s="30"/>
      <c r="DI31" s="30"/>
      <c r="DJ31" s="30"/>
      <c r="DK31" s="30"/>
      <c r="DL31" s="30"/>
      <c r="DM31" s="30"/>
      <c r="DN31" s="30"/>
      <c r="DO31" s="30"/>
      <c r="DP31" s="30"/>
      <c r="DQ31" s="30"/>
      <c r="DR31" s="30"/>
      <c r="DS31" s="30"/>
    </row>
    <row r="33" spans="87:122" s="14" customFormat="1" ht="18.75" x14ac:dyDescent="0.3">
      <c r="CI33" s="16" t="s">
        <v>34</v>
      </c>
      <c r="CP33" s="15" t="s">
        <v>35</v>
      </c>
      <c r="CQ33" s="29"/>
      <c r="CR33" s="29"/>
      <c r="CS33" s="29"/>
      <c r="CT33" s="29"/>
      <c r="CU33" s="16" t="s">
        <v>36</v>
      </c>
      <c r="CW33" s="29" t="s">
        <v>327</v>
      </c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L33" s="29" t="s">
        <v>328</v>
      </c>
      <c r="DM33" s="29"/>
      <c r="DN33" s="29"/>
      <c r="DO33" s="29"/>
      <c r="DP33" s="29"/>
      <c r="DQ33" s="29"/>
      <c r="DR33" s="16" t="s">
        <v>37</v>
      </c>
    </row>
  </sheetData>
  <mergeCells count="12">
    <mergeCell ref="CW33:DJ33"/>
    <mergeCell ref="DL33:DQ33"/>
    <mergeCell ref="CS31:DS31"/>
    <mergeCell ref="CN20:CV20"/>
    <mergeCell ref="CQ33:CT33"/>
    <mergeCell ref="A21:DS21"/>
    <mergeCell ref="A12:DS12"/>
    <mergeCell ref="A19:DS19"/>
    <mergeCell ref="D14:DP14"/>
    <mergeCell ref="D15:DP15"/>
    <mergeCell ref="A16:DS16"/>
    <mergeCell ref="A17:DS17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DS301"/>
  <sheetViews>
    <sheetView tabSelected="1" view="pageBreakPreview" topLeftCell="A8" zoomScale="115" zoomScaleNormal="100" zoomScaleSheetLayoutView="115" workbookViewId="0">
      <pane ySplit="2" topLeftCell="A76" activePane="bottomLeft" state="frozen"/>
      <selection activeCell="A8" sqref="A8"/>
      <selection pane="bottomLeft" activeCell="CL71" sqref="CL71:CV76"/>
    </sheetView>
  </sheetViews>
  <sheetFormatPr defaultColWidth="1.140625" defaultRowHeight="13.5" outlineLevelRow="1" x14ac:dyDescent="0.2"/>
  <cols>
    <col min="1" max="111" width="1.140625" style="42"/>
    <col min="112" max="123" width="5.7109375" style="42" customWidth="1"/>
    <col min="124" max="16384" width="1.140625" style="42"/>
  </cols>
  <sheetData>
    <row r="1" spans="1:123" s="37" customFormat="1" ht="15.75" hidden="1" outlineLevel="1" x14ac:dyDescent="0.25">
      <c r="A1" s="35" t="s">
        <v>294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</row>
    <row r="2" spans="1:123" s="37" customFormat="1" ht="15.75" hidden="1" outlineLevel="1" x14ac:dyDescent="0.25">
      <c r="A2" s="36" t="s">
        <v>65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</row>
    <row r="3" spans="1:123" s="38" customFormat="1" ht="12.75" hidden="1" outlineLevel="1" x14ac:dyDescent="0.2"/>
    <row r="4" spans="1:123" s="38" customFormat="1" ht="15.75" hidden="1" outlineLevel="1" x14ac:dyDescent="0.25">
      <c r="C4" s="39" t="s">
        <v>324</v>
      </c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  <c r="DC4" s="39"/>
      <c r="DD4" s="39"/>
      <c r="DE4" s="39"/>
      <c r="DF4" s="39"/>
      <c r="DG4" s="39"/>
      <c r="DH4" s="39"/>
      <c r="DI4" s="39"/>
      <c r="DJ4" s="39"/>
      <c r="DK4" s="39"/>
      <c r="DL4" s="39"/>
      <c r="DM4" s="39"/>
      <c r="DN4" s="39"/>
      <c r="DO4" s="39"/>
      <c r="DP4" s="39"/>
      <c r="DQ4" s="39"/>
    </row>
    <row r="5" spans="1:123" s="40" customFormat="1" ht="10.5" hidden="1" outlineLevel="1" x14ac:dyDescent="0.2">
      <c r="C5" s="41" t="s">
        <v>295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</row>
    <row r="6" spans="1:123" hidden="1" outlineLevel="1" x14ac:dyDescent="0.2"/>
    <row r="7" spans="1:123" hidden="1" outlineLevel="1" x14ac:dyDescent="0.2"/>
    <row r="8" spans="1:123" collapsed="1" x14ac:dyDescent="0.2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5"/>
      <c r="AJ8" s="43" t="s">
        <v>43</v>
      </c>
      <c r="AK8" s="44"/>
      <c r="AL8" s="44"/>
      <c r="AM8" s="44"/>
      <c r="AN8" s="44"/>
      <c r="AO8" s="44"/>
      <c r="AP8" s="44"/>
      <c r="AQ8" s="44"/>
      <c r="AR8" s="44"/>
      <c r="AS8" s="45"/>
      <c r="AT8" s="46" t="s">
        <v>50</v>
      </c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8"/>
      <c r="DH8" s="43" t="s">
        <v>45</v>
      </c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5"/>
    </row>
    <row r="9" spans="1:123" x14ac:dyDescent="0.2">
      <c r="A9" s="49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1"/>
      <c r="AJ9" s="49" t="s">
        <v>44</v>
      </c>
      <c r="AK9" s="50"/>
      <c r="AL9" s="50"/>
      <c r="AM9" s="50"/>
      <c r="AN9" s="50"/>
      <c r="AO9" s="50"/>
      <c r="AP9" s="50"/>
      <c r="AQ9" s="50"/>
      <c r="AR9" s="50"/>
      <c r="AS9" s="51"/>
      <c r="AT9" s="46">
        <v>2019</v>
      </c>
      <c r="AU9" s="47"/>
      <c r="AV9" s="47"/>
      <c r="AW9" s="47"/>
      <c r="AX9" s="47"/>
      <c r="AY9" s="47"/>
      <c r="AZ9" s="47"/>
      <c r="BA9" s="47"/>
      <c r="BB9" s="47"/>
      <c r="BC9" s="47"/>
      <c r="BD9" s="48"/>
      <c r="BE9" s="46">
        <v>2020</v>
      </c>
      <c r="BF9" s="47"/>
      <c r="BG9" s="47"/>
      <c r="BH9" s="47"/>
      <c r="BI9" s="47"/>
      <c r="BJ9" s="47"/>
      <c r="BK9" s="47"/>
      <c r="BL9" s="47"/>
      <c r="BM9" s="47"/>
      <c r="BN9" s="47"/>
      <c r="BO9" s="48"/>
      <c r="BP9" s="46">
        <v>2021</v>
      </c>
      <c r="BQ9" s="47"/>
      <c r="BR9" s="47"/>
      <c r="BS9" s="47"/>
      <c r="BT9" s="47"/>
      <c r="BU9" s="47"/>
      <c r="BV9" s="47"/>
      <c r="BW9" s="47"/>
      <c r="BX9" s="47"/>
      <c r="BY9" s="47"/>
      <c r="BZ9" s="48"/>
      <c r="CA9" s="46">
        <v>2022</v>
      </c>
      <c r="CB9" s="47"/>
      <c r="CC9" s="47"/>
      <c r="CD9" s="47"/>
      <c r="CE9" s="47"/>
      <c r="CF9" s="47"/>
      <c r="CG9" s="47"/>
      <c r="CH9" s="47"/>
      <c r="CI9" s="47"/>
      <c r="CJ9" s="47"/>
      <c r="CK9" s="48"/>
      <c r="CL9" s="46">
        <v>2023</v>
      </c>
      <c r="CM9" s="47"/>
      <c r="CN9" s="47"/>
      <c r="CO9" s="47"/>
      <c r="CP9" s="47"/>
      <c r="CQ9" s="47"/>
      <c r="CR9" s="47"/>
      <c r="CS9" s="47"/>
      <c r="CT9" s="47"/>
      <c r="CU9" s="47"/>
      <c r="CV9" s="48"/>
      <c r="CW9" s="46">
        <v>2024</v>
      </c>
      <c r="CX9" s="47"/>
      <c r="CY9" s="47"/>
      <c r="CZ9" s="47"/>
      <c r="DA9" s="47"/>
      <c r="DB9" s="47"/>
      <c r="DC9" s="47"/>
      <c r="DD9" s="47"/>
      <c r="DE9" s="47"/>
      <c r="DF9" s="47"/>
      <c r="DG9" s="48"/>
      <c r="DH9" s="49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1"/>
    </row>
    <row r="10" spans="1:123" x14ac:dyDescent="0.2">
      <c r="A10" s="43" t="s">
        <v>49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5"/>
    </row>
    <row r="11" spans="1:123" x14ac:dyDescent="0.2">
      <c r="A11" s="52" t="s">
        <v>39</v>
      </c>
      <c r="B11" s="53"/>
      <c r="C11" s="53"/>
      <c r="D11" s="54"/>
      <c r="E11" s="55" t="s">
        <v>46</v>
      </c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6"/>
      <c r="AJ11" s="57" t="s">
        <v>40</v>
      </c>
      <c r="AK11" s="57"/>
      <c r="AL11" s="57"/>
      <c r="AM11" s="57"/>
      <c r="AN11" s="57"/>
      <c r="AO11" s="57"/>
      <c r="AP11" s="57"/>
      <c r="AQ11" s="57"/>
      <c r="AR11" s="57"/>
      <c r="AS11" s="57"/>
      <c r="AT11" s="58">
        <v>382</v>
      </c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>
        <f>ROUND((517+1341)/58254*10000,0)</f>
        <v>319</v>
      </c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>
        <f>ROUND((1941)/58125*10000,0)</f>
        <v>334</v>
      </c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>
        <f>BP11+5</f>
        <v>339</v>
      </c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>
        <f t="shared" ref="CL11" si="0">CA11+5</f>
        <v>344</v>
      </c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>
        <f t="shared" ref="CW11" si="1">CL11+5</f>
        <v>349</v>
      </c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9" t="s">
        <v>364</v>
      </c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</row>
    <row r="12" spans="1:123" x14ac:dyDescent="0.2">
      <c r="A12" s="60"/>
      <c r="B12" s="61"/>
      <c r="C12" s="61"/>
      <c r="D12" s="62"/>
      <c r="E12" s="63" t="s">
        <v>47</v>
      </c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4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</row>
    <row r="13" spans="1:123" ht="69.75" customHeight="1" x14ac:dyDescent="0.2">
      <c r="A13" s="65"/>
      <c r="B13" s="66"/>
      <c r="C13" s="66"/>
      <c r="D13" s="67"/>
      <c r="E13" s="68" t="s">
        <v>48</v>
      </c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9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</row>
    <row r="14" spans="1:123" x14ac:dyDescent="0.2">
      <c r="A14" s="52" t="s">
        <v>62</v>
      </c>
      <c r="B14" s="53"/>
      <c r="C14" s="53"/>
      <c r="D14" s="54"/>
      <c r="E14" s="55" t="s">
        <v>51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6"/>
      <c r="AJ14" s="57" t="s">
        <v>41</v>
      </c>
      <c r="AK14" s="57"/>
      <c r="AL14" s="57"/>
      <c r="AM14" s="57"/>
      <c r="AN14" s="57"/>
      <c r="AO14" s="57"/>
      <c r="AP14" s="57"/>
      <c r="AQ14" s="57"/>
      <c r="AR14" s="57"/>
      <c r="AS14" s="57"/>
      <c r="AT14" s="58">
        <v>51.5</v>
      </c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>
        <v>48.8</v>
      </c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>
        <v>39.799999999999997</v>
      </c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>
        <v>40</v>
      </c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>
        <v>40.5</v>
      </c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>
        <v>41</v>
      </c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9" t="s">
        <v>344</v>
      </c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</row>
    <row r="15" spans="1:123" x14ac:dyDescent="0.2">
      <c r="A15" s="60"/>
      <c r="B15" s="61"/>
      <c r="C15" s="61"/>
      <c r="D15" s="62"/>
      <c r="E15" s="63" t="s">
        <v>52</v>
      </c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4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</row>
    <row r="16" spans="1:123" x14ac:dyDescent="0.2">
      <c r="A16" s="60"/>
      <c r="B16" s="61"/>
      <c r="C16" s="61"/>
      <c r="D16" s="62"/>
      <c r="E16" s="63" t="s">
        <v>53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4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</row>
    <row r="17" spans="1:123" x14ac:dyDescent="0.2">
      <c r="A17" s="60"/>
      <c r="B17" s="61"/>
      <c r="C17" s="61"/>
      <c r="D17" s="62"/>
      <c r="E17" s="63" t="s">
        <v>54</v>
      </c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4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</row>
    <row r="18" spans="1:123" x14ac:dyDescent="0.2">
      <c r="A18" s="60"/>
      <c r="B18" s="61"/>
      <c r="C18" s="61"/>
      <c r="D18" s="62"/>
      <c r="E18" s="63" t="s">
        <v>55</v>
      </c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4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</row>
    <row r="19" spans="1:123" x14ac:dyDescent="0.2">
      <c r="A19" s="65"/>
      <c r="B19" s="66"/>
      <c r="C19" s="66"/>
      <c r="D19" s="67"/>
      <c r="E19" s="68" t="s">
        <v>56</v>
      </c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9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</row>
    <row r="20" spans="1:123" x14ac:dyDescent="0.2">
      <c r="A20" s="52" t="s">
        <v>61</v>
      </c>
      <c r="B20" s="53"/>
      <c r="C20" s="53"/>
      <c r="D20" s="54"/>
      <c r="E20" s="55" t="s">
        <v>58</v>
      </c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6"/>
      <c r="AJ20" s="57" t="s">
        <v>57</v>
      </c>
      <c r="AK20" s="57"/>
      <c r="AL20" s="57"/>
      <c r="AM20" s="57"/>
      <c r="AN20" s="57"/>
      <c r="AO20" s="57"/>
      <c r="AP20" s="57"/>
      <c r="AQ20" s="57"/>
      <c r="AR20" s="57"/>
      <c r="AS20" s="57"/>
      <c r="AT20" s="58">
        <v>8850</v>
      </c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>
        <v>8243</v>
      </c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>
        <v>8459</v>
      </c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>
        <v>8600</v>
      </c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>
        <v>8700</v>
      </c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>
        <v>8800</v>
      </c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9" t="s">
        <v>365</v>
      </c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</row>
    <row r="21" spans="1:123" x14ac:dyDescent="0.2">
      <c r="A21" s="60"/>
      <c r="B21" s="61"/>
      <c r="C21" s="61"/>
      <c r="D21" s="62"/>
      <c r="E21" s="63" t="s">
        <v>59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4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</row>
    <row r="22" spans="1:123" ht="45.75" customHeight="1" x14ac:dyDescent="0.2">
      <c r="A22" s="65"/>
      <c r="B22" s="66"/>
      <c r="C22" s="66"/>
      <c r="D22" s="67"/>
      <c r="E22" s="68" t="s">
        <v>60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9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</row>
    <row r="23" spans="1:123" x14ac:dyDescent="0.2">
      <c r="A23" s="52" t="s">
        <v>63</v>
      </c>
      <c r="B23" s="53"/>
      <c r="C23" s="53"/>
      <c r="D23" s="54"/>
      <c r="E23" s="55" t="s">
        <v>64</v>
      </c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6"/>
      <c r="AJ23" s="57" t="s">
        <v>41</v>
      </c>
      <c r="AK23" s="57"/>
      <c r="AL23" s="57"/>
      <c r="AM23" s="57"/>
      <c r="AN23" s="57"/>
      <c r="AO23" s="57"/>
      <c r="AP23" s="57"/>
      <c r="AQ23" s="57"/>
      <c r="AR23" s="57"/>
      <c r="AS23" s="57"/>
      <c r="AT23" s="58">
        <v>194.5</v>
      </c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>
        <v>194.5</v>
      </c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>
        <f>BE23</f>
        <v>194.5</v>
      </c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>
        <f t="shared" ref="CA23" si="2">BP23</f>
        <v>194.5</v>
      </c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>
        <f t="shared" ref="CL23" si="3">CA23</f>
        <v>194.5</v>
      </c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>
        <f t="shared" ref="CW23" si="4">CL23</f>
        <v>194.5</v>
      </c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9" t="s">
        <v>340</v>
      </c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</row>
    <row r="24" spans="1:123" x14ac:dyDescent="0.2">
      <c r="A24" s="60"/>
      <c r="B24" s="61"/>
      <c r="C24" s="61"/>
      <c r="D24" s="62"/>
      <c r="E24" s="63" t="s">
        <v>296</v>
      </c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4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</row>
    <row r="25" spans="1:123" x14ac:dyDescent="0.2">
      <c r="A25" s="60"/>
      <c r="B25" s="61"/>
      <c r="C25" s="61"/>
      <c r="D25" s="62"/>
      <c r="E25" s="63" t="s">
        <v>297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4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</row>
    <row r="26" spans="1:123" x14ac:dyDescent="0.2">
      <c r="A26" s="60"/>
      <c r="B26" s="61"/>
      <c r="C26" s="61"/>
      <c r="D26" s="62"/>
      <c r="E26" s="63" t="s">
        <v>298</v>
      </c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4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</row>
    <row r="27" spans="1:123" x14ac:dyDescent="0.2">
      <c r="A27" s="65"/>
      <c r="B27" s="66"/>
      <c r="C27" s="66"/>
      <c r="D27" s="67"/>
      <c r="E27" s="68" t="s">
        <v>273</v>
      </c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9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</row>
    <row r="28" spans="1:123" x14ac:dyDescent="0.2">
      <c r="A28" s="52" t="s">
        <v>69</v>
      </c>
      <c r="B28" s="53"/>
      <c r="C28" s="53"/>
      <c r="D28" s="54"/>
      <c r="E28" s="55" t="s">
        <v>67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6"/>
      <c r="AJ28" s="57" t="s">
        <v>66</v>
      </c>
      <c r="AK28" s="57"/>
      <c r="AL28" s="57"/>
      <c r="AM28" s="57"/>
      <c r="AN28" s="57"/>
      <c r="AO28" s="57"/>
      <c r="AP28" s="57"/>
      <c r="AQ28" s="57"/>
      <c r="AR28" s="57"/>
      <c r="AS28" s="57"/>
      <c r="AT28" s="58" t="s">
        <v>329</v>
      </c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329</v>
      </c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 t="s">
        <v>329</v>
      </c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 t="s">
        <v>329</v>
      </c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 t="s">
        <v>329</v>
      </c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 t="s">
        <v>329</v>
      </c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</row>
    <row r="29" spans="1:123" x14ac:dyDescent="0.2">
      <c r="A29" s="65"/>
      <c r="B29" s="66"/>
      <c r="C29" s="66"/>
      <c r="D29" s="67"/>
      <c r="E29" s="68" t="s">
        <v>68</v>
      </c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9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8"/>
      <c r="CA29" s="58"/>
      <c r="CB29" s="58"/>
      <c r="CC29" s="58"/>
      <c r="CD29" s="58"/>
      <c r="CE29" s="58"/>
      <c r="CF29" s="58"/>
      <c r="CG29" s="58"/>
      <c r="CH29" s="58"/>
      <c r="CI29" s="58"/>
      <c r="CJ29" s="58"/>
      <c r="CK29" s="58"/>
      <c r="CL29" s="58"/>
      <c r="CM29" s="58"/>
      <c r="CN29" s="58"/>
      <c r="CO29" s="58"/>
      <c r="CP29" s="58"/>
      <c r="CQ29" s="58"/>
      <c r="CR29" s="58"/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</row>
    <row r="30" spans="1:123" x14ac:dyDescent="0.2">
      <c r="A30" s="52" t="s">
        <v>70</v>
      </c>
      <c r="B30" s="53"/>
      <c r="C30" s="53"/>
      <c r="D30" s="54"/>
      <c r="E30" s="55" t="s">
        <v>72</v>
      </c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6"/>
      <c r="AJ30" s="57" t="s">
        <v>66</v>
      </c>
      <c r="AK30" s="57"/>
      <c r="AL30" s="57"/>
      <c r="AM30" s="57"/>
      <c r="AN30" s="57"/>
      <c r="AO30" s="57"/>
      <c r="AP30" s="57"/>
      <c r="AQ30" s="57"/>
      <c r="AR30" s="57"/>
      <c r="AS30" s="57"/>
      <c r="AT30" s="58">
        <f>ROUND(60.873/154.047*100,2)</f>
        <v>39.520000000000003</v>
      </c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>
        <f>ROUND(55.1/157.279*100,2)</f>
        <v>35.03</v>
      </c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>
        <f>ROUND(53.991/157.493*100,2)</f>
        <v>34.28</v>
      </c>
      <c r="BQ30" s="58"/>
      <c r="BR30" s="58"/>
      <c r="BS30" s="58"/>
      <c r="BT30" s="58"/>
      <c r="BU30" s="58"/>
      <c r="BV30" s="58"/>
      <c r="BW30" s="58"/>
      <c r="BX30" s="58"/>
      <c r="BY30" s="58"/>
      <c r="BZ30" s="58"/>
      <c r="CA30" s="58">
        <f>BP30-0.5</f>
        <v>33.78</v>
      </c>
      <c r="CB30" s="58"/>
      <c r="CC30" s="58"/>
      <c r="CD30" s="58"/>
      <c r="CE30" s="58"/>
      <c r="CF30" s="58"/>
      <c r="CG30" s="58"/>
      <c r="CH30" s="58"/>
      <c r="CI30" s="58"/>
      <c r="CJ30" s="58"/>
      <c r="CK30" s="58"/>
      <c r="CL30" s="58">
        <f t="shared" ref="CL30" si="5">CA30-0.5</f>
        <v>33.28</v>
      </c>
      <c r="CM30" s="58"/>
      <c r="CN30" s="58"/>
      <c r="CO30" s="58"/>
      <c r="CP30" s="58"/>
      <c r="CQ30" s="58"/>
      <c r="CR30" s="58"/>
      <c r="CS30" s="58"/>
      <c r="CT30" s="58"/>
      <c r="CU30" s="58"/>
      <c r="CV30" s="58"/>
      <c r="CW30" s="58">
        <f t="shared" ref="CW30" si="6">CL30-0.5</f>
        <v>32.78</v>
      </c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9" t="s">
        <v>339</v>
      </c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</row>
    <row r="31" spans="1:123" x14ac:dyDescent="0.2">
      <c r="A31" s="60"/>
      <c r="B31" s="61"/>
      <c r="C31" s="61"/>
      <c r="D31" s="62"/>
      <c r="E31" s="63" t="s">
        <v>73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4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  <c r="CL31" s="58"/>
      <c r="CM31" s="58"/>
      <c r="CN31" s="58"/>
      <c r="CO31" s="58"/>
      <c r="CP31" s="58"/>
      <c r="CQ31" s="58"/>
      <c r="CR31" s="58"/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</row>
    <row r="32" spans="1:123" x14ac:dyDescent="0.2">
      <c r="A32" s="60"/>
      <c r="B32" s="61"/>
      <c r="C32" s="61"/>
      <c r="D32" s="62"/>
      <c r="E32" s="63" t="s">
        <v>74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8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8"/>
      <c r="CA32" s="58"/>
      <c r="CB32" s="58"/>
      <c r="CC32" s="58"/>
      <c r="CD32" s="58"/>
      <c r="CE32" s="58"/>
      <c r="CF32" s="58"/>
      <c r="CG32" s="58"/>
      <c r="CH32" s="58"/>
      <c r="CI32" s="58"/>
      <c r="CJ32" s="58"/>
      <c r="CK32" s="58"/>
      <c r="CL32" s="58"/>
      <c r="CM32" s="58"/>
      <c r="CN32" s="58"/>
      <c r="CO32" s="58"/>
      <c r="CP32" s="58"/>
      <c r="CQ32" s="58"/>
      <c r="CR32" s="58"/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</row>
    <row r="33" spans="1:123" x14ac:dyDescent="0.2">
      <c r="A33" s="60"/>
      <c r="B33" s="61"/>
      <c r="C33" s="61"/>
      <c r="D33" s="62"/>
      <c r="E33" s="63" t="s">
        <v>75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4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8"/>
      <c r="CA33" s="58"/>
      <c r="CB33" s="58"/>
      <c r="CC33" s="58"/>
      <c r="CD33" s="58"/>
      <c r="CE33" s="58"/>
      <c r="CF33" s="58"/>
      <c r="CG33" s="58"/>
      <c r="CH33" s="58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</row>
    <row r="34" spans="1:123" x14ac:dyDescent="0.2">
      <c r="A34" s="60"/>
      <c r="B34" s="61"/>
      <c r="C34" s="61"/>
      <c r="D34" s="62"/>
      <c r="E34" s="63" t="s">
        <v>76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4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8"/>
      <c r="CA34" s="58"/>
      <c r="CB34" s="58"/>
      <c r="CC34" s="58"/>
      <c r="CD34" s="58"/>
      <c r="CE34" s="58"/>
      <c r="CF34" s="58"/>
      <c r="CG34" s="58"/>
      <c r="CH34" s="58"/>
      <c r="CI34" s="58"/>
      <c r="CJ34" s="58"/>
      <c r="CK34" s="58"/>
      <c r="CL34" s="58"/>
      <c r="CM34" s="58"/>
      <c r="CN34" s="58"/>
      <c r="CO34" s="58"/>
      <c r="CP34" s="58"/>
      <c r="CQ34" s="58"/>
      <c r="CR34" s="58"/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</row>
    <row r="35" spans="1:123" x14ac:dyDescent="0.2">
      <c r="A35" s="65"/>
      <c r="B35" s="66"/>
      <c r="C35" s="66"/>
      <c r="D35" s="67"/>
      <c r="E35" s="68" t="s">
        <v>77</v>
      </c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9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8"/>
      <c r="CA35" s="58"/>
      <c r="CB35" s="58"/>
      <c r="CC35" s="58"/>
      <c r="CD35" s="58"/>
      <c r="CE35" s="58"/>
      <c r="CF35" s="58"/>
      <c r="CG35" s="58"/>
      <c r="CH35" s="58"/>
      <c r="CI35" s="58"/>
      <c r="CJ35" s="58"/>
      <c r="CK35" s="58"/>
      <c r="CL35" s="58"/>
      <c r="CM35" s="58"/>
      <c r="CN35" s="58"/>
      <c r="CO35" s="58"/>
      <c r="CP35" s="58"/>
      <c r="CQ35" s="58"/>
      <c r="CR35" s="58"/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</row>
    <row r="36" spans="1:123" x14ac:dyDescent="0.2">
      <c r="A36" s="52" t="s">
        <v>71</v>
      </c>
      <c r="B36" s="53"/>
      <c r="C36" s="53"/>
      <c r="D36" s="54"/>
      <c r="E36" s="55" t="s">
        <v>78</v>
      </c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6"/>
      <c r="AJ36" s="57" t="s">
        <v>41</v>
      </c>
      <c r="AK36" s="57"/>
      <c r="AL36" s="57"/>
      <c r="AM36" s="57"/>
      <c r="AN36" s="57"/>
      <c r="AO36" s="57"/>
      <c r="AP36" s="57"/>
      <c r="AQ36" s="57"/>
      <c r="AR36" s="57"/>
      <c r="AS36" s="57"/>
      <c r="AT36" s="58">
        <v>0</v>
      </c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>
        <v>0</v>
      </c>
      <c r="BF36" s="58"/>
      <c r="BG36" s="58"/>
      <c r="BH36" s="58"/>
      <c r="BI36" s="58"/>
      <c r="BJ36" s="58"/>
      <c r="BK36" s="58"/>
      <c r="BL36" s="58"/>
      <c r="BM36" s="58"/>
      <c r="BN36" s="58"/>
      <c r="BO36" s="58"/>
      <c r="BP36" s="58">
        <v>0</v>
      </c>
      <c r="BQ36" s="58"/>
      <c r="BR36" s="58"/>
      <c r="BS36" s="58"/>
      <c r="BT36" s="58"/>
      <c r="BU36" s="58"/>
      <c r="BV36" s="58"/>
      <c r="BW36" s="58"/>
      <c r="BX36" s="58"/>
      <c r="BY36" s="58"/>
      <c r="BZ36" s="58"/>
      <c r="CA36" s="58">
        <v>0</v>
      </c>
      <c r="CB36" s="58"/>
      <c r="CC36" s="58"/>
      <c r="CD36" s="58"/>
      <c r="CE36" s="58"/>
      <c r="CF36" s="58"/>
      <c r="CG36" s="58"/>
      <c r="CH36" s="58"/>
      <c r="CI36" s="58"/>
      <c r="CJ36" s="58"/>
      <c r="CK36" s="58"/>
      <c r="CL36" s="58">
        <v>0</v>
      </c>
      <c r="CM36" s="58"/>
      <c r="CN36" s="58"/>
      <c r="CO36" s="58"/>
      <c r="CP36" s="58"/>
      <c r="CQ36" s="58"/>
      <c r="CR36" s="58"/>
      <c r="CS36" s="58"/>
      <c r="CT36" s="58"/>
      <c r="CU36" s="58"/>
      <c r="CV36" s="58"/>
      <c r="CW36" s="58">
        <v>0</v>
      </c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</row>
    <row r="37" spans="1:123" x14ac:dyDescent="0.2">
      <c r="A37" s="60"/>
      <c r="B37" s="61"/>
      <c r="C37" s="61"/>
      <c r="D37" s="62"/>
      <c r="E37" s="63" t="s">
        <v>79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4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8"/>
      <c r="CA37" s="58"/>
      <c r="CB37" s="58"/>
      <c r="CC37" s="58"/>
      <c r="CD37" s="58"/>
      <c r="CE37" s="58"/>
      <c r="CF37" s="58"/>
      <c r="CG37" s="58"/>
      <c r="CH37" s="58"/>
      <c r="CI37" s="58"/>
      <c r="CJ37" s="58"/>
      <c r="CK37" s="58"/>
      <c r="CL37" s="58"/>
      <c r="CM37" s="58"/>
      <c r="CN37" s="58"/>
      <c r="CO37" s="58"/>
      <c r="CP37" s="58"/>
      <c r="CQ37" s="58"/>
      <c r="CR37" s="58"/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</row>
    <row r="38" spans="1:123" x14ac:dyDescent="0.2">
      <c r="A38" s="60"/>
      <c r="B38" s="61"/>
      <c r="C38" s="61"/>
      <c r="D38" s="62"/>
      <c r="E38" s="63" t="s">
        <v>80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4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8"/>
      <c r="CA38" s="58"/>
      <c r="CB38" s="58"/>
      <c r="CC38" s="58"/>
      <c r="CD38" s="58"/>
      <c r="CE38" s="58"/>
      <c r="CF38" s="58"/>
      <c r="CG38" s="58"/>
      <c r="CH38" s="58"/>
      <c r="CI38" s="58"/>
      <c r="CJ38" s="58"/>
      <c r="CK38" s="58"/>
      <c r="CL38" s="58"/>
      <c r="CM38" s="58"/>
      <c r="CN38" s="58"/>
      <c r="CO38" s="58"/>
      <c r="CP38" s="58"/>
      <c r="CQ38" s="58"/>
      <c r="CR38" s="58"/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</row>
    <row r="39" spans="1:123" x14ac:dyDescent="0.2">
      <c r="A39" s="60"/>
      <c r="B39" s="61"/>
      <c r="C39" s="61"/>
      <c r="D39" s="62"/>
      <c r="E39" s="63" t="s">
        <v>81</v>
      </c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4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8"/>
      <c r="CA39" s="58"/>
      <c r="CB39" s="58"/>
      <c r="CC39" s="58"/>
      <c r="CD39" s="58"/>
      <c r="CE39" s="58"/>
      <c r="CF39" s="58"/>
      <c r="CG39" s="58"/>
      <c r="CH39" s="58"/>
      <c r="CI39" s="58"/>
      <c r="CJ39" s="58"/>
      <c r="CK39" s="58"/>
      <c r="CL39" s="58"/>
      <c r="CM39" s="58"/>
      <c r="CN39" s="58"/>
      <c r="CO39" s="58"/>
      <c r="CP39" s="58"/>
      <c r="CQ39" s="58"/>
      <c r="CR39" s="58"/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</row>
    <row r="40" spans="1:123" x14ac:dyDescent="0.2">
      <c r="A40" s="60"/>
      <c r="B40" s="61"/>
      <c r="C40" s="61"/>
      <c r="D40" s="62"/>
      <c r="E40" s="63" t="s">
        <v>299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4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  <c r="BL40" s="58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8"/>
      <c r="CA40" s="58"/>
      <c r="CB40" s="58"/>
      <c r="CC40" s="58"/>
      <c r="CD40" s="58"/>
      <c r="CE40" s="58"/>
      <c r="CF40" s="58"/>
      <c r="CG40" s="58"/>
      <c r="CH40" s="58"/>
      <c r="CI40" s="58"/>
      <c r="CJ40" s="58"/>
      <c r="CK40" s="58"/>
      <c r="CL40" s="58"/>
      <c r="CM40" s="58"/>
      <c r="CN40" s="58"/>
      <c r="CO40" s="58"/>
      <c r="CP40" s="58"/>
      <c r="CQ40" s="58"/>
      <c r="CR40" s="58"/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</row>
    <row r="41" spans="1:123" x14ac:dyDescent="0.2">
      <c r="A41" s="60"/>
      <c r="B41" s="61"/>
      <c r="C41" s="61"/>
      <c r="D41" s="62"/>
      <c r="E41" s="63" t="s">
        <v>300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4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  <c r="CL41" s="58"/>
      <c r="CM41" s="58"/>
      <c r="CN41" s="58"/>
      <c r="CO41" s="58"/>
      <c r="CP41" s="58"/>
      <c r="CQ41" s="58"/>
      <c r="CR41" s="58"/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</row>
    <row r="42" spans="1:123" x14ac:dyDescent="0.2">
      <c r="A42" s="60"/>
      <c r="B42" s="61"/>
      <c r="C42" s="61"/>
      <c r="D42" s="62"/>
      <c r="E42" s="63" t="s">
        <v>301</v>
      </c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4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8"/>
      <c r="CA42" s="58"/>
      <c r="CB42" s="58"/>
      <c r="CC42" s="58"/>
      <c r="CD42" s="58"/>
      <c r="CE42" s="58"/>
      <c r="CF42" s="58"/>
      <c r="CG42" s="58"/>
      <c r="CH42" s="58"/>
      <c r="CI42" s="58"/>
      <c r="CJ42" s="58"/>
      <c r="CK42" s="58"/>
      <c r="CL42" s="58"/>
      <c r="CM42" s="58"/>
      <c r="CN42" s="58"/>
      <c r="CO42" s="58"/>
      <c r="CP42" s="58"/>
      <c r="CQ42" s="58"/>
      <c r="CR42" s="58"/>
      <c r="CS42" s="58"/>
      <c r="CT42" s="58"/>
      <c r="CU42" s="58"/>
      <c r="CV42" s="58"/>
      <c r="CW42" s="58"/>
      <c r="CX42" s="58"/>
      <c r="CY42" s="58"/>
      <c r="CZ42" s="58"/>
      <c r="DA42" s="58"/>
      <c r="DB42" s="58"/>
      <c r="DC42" s="58"/>
      <c r="DD42" s="58"/>
      <c r="DE42" s="58"/>
      <c r="DF42" s="58"/>
      <c r="DG42" s="58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</row>
    <row r="43" spans="1:123" x14ac:dyDescent="0.2">
      <c r="A43" s="60"/>
      <c r="B43" s="61"/>
      <c r="C43" s="61"/>
      <c r="D43" s="62"/>
      <c r="E43" s="63" t="s">
        <v>82</v>
      </c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4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8"/>
      <c r="CR43" s="58"/>
      <c r="CS43" s="58"/>
      <c r="CT43" s="58"/>
      <c r="CU43" s="58"/>
      <c r="CV43" s="58"/>
      <c r="CW43" s="58"/>
      <c r="CX43" s="58"/>
      <c r="CY43" s="58"/>
      <c r="CZ43" s="58"/>
      <c r="DA43" s="58"/>
      <c r="DB43" s="58"/>
      <c r="DC43" s="58"/>
      <c r="DD43" s="58"/>
      <c r="DE43" s="58"/>
      <c r="DF43" s="58"/>
      <c r="DG43" s="58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</row>
    <row r="44" spans="1:123" x14ac:dyDescent="0.2">
      <c r="A44" s="65"/>
      <c r="B44" s="66"/>
      <c r="C44" s="66"/>
      <c r="D44" s="67"/>
      <c r="E44" s="68" t="s">
        <v>83</v>
      </c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9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8"/>
      <c r="CA44" s="58"/>
      <c r="CB44" s="58"/>
      <c r="CC44" s="58"/>
      <c r="CD44" s="58"/>
      <c r="CE44" s="58"/>
      <c r="CF44" s="58"/>
      <c r="CG44" s="58"/>
      <c r="CH44" s="58"/>
      <c r="CI44" s="58"/>
      <c r="CJ44" s="58"/>
      <c r="CK44" s="58"/>
      <c r="CL44" s="58"/>
      <c r="CM44" s="58"/>
      <c r="CN44" s="58"/>
      <c r="CO44" s="58"/>
      <c r="CP44" s="58"/>
      <c r="CQ44" s="58"/>
      <c r="CR44" s="58"/>
      <c r="CS44" s="58"/>
      <c r="CT44" s="58"/>
      <c r="CU44" s="58"/>
      <c r="CV44" s="58"/>
      <c r="CW44" s="58"/>
      <c r="CX44" s="58"/>
      <c r="CY44" s="58"/>
      <c r="CZ44" s="58"/>
      <c r="DA44" s="58"/>
      <c r="DB44" s="58"/>
      <c r="DC44" s="58"/>
      <c r="DD44" s="58"/>
      <c r="DE44" s="58"/>
      <c r="DF44" s="58"/>
      <c r="DG44" s="58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</row>
    <row r="45" spans="1:123" x14ac:dyDescent="0.2">
      <c r="A45" s="52" t="s">
        <v>84</v>
      </c>
      <c r="B45" s="53"/>
      <c r="C45" s="53"/>
      <c r="D45" s="54"/>
      <c r="E45" s="55" t="s">
        <v>85</v>
      </c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6"/>
      <c r="AJ45" s="57" t="s">
        <v>57</v>
      </c>
      <c r="AK45" s="57"/>
      <c r="AL45" s="57"/>
      <c r="AM45" s="57"/>
      <c r="AN45" s="57"/>
      <c r="AO45" s="57"/>
      <c r="AP45" s="57"/>
      <c r="AQ45" s="57"/>
      <c r="AR45" s="57"/>
      <c r="AS45" s="57"/>
      <c r="AT45" s="58" t="s">
        <v>330</v>
      </c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 t="s">
        <v>330</v>
      </c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 t="s">
        <v>330</v>
      </c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 t="s">
        <v>330</v>
      </c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 t="s">
        <v>330</v>
      </c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 t="s">
        <v>330</v>
      </c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</row>
    <row r="46" spans="1:123" x14ac:dyDescent="0.2">
      <c r="A46" s="60"/>
      <c r="B46" s="61"/>
      <c r="C46" s="61"/>
      <c r="D46" s="62"/>
      <c r="E46" s="63" t="s">
        <v>86</v>
      </c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4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9"/>
      <c r="DI46" s="59"/>
      <c r="DJ46" s="59"/>
      <c r="DK46" s="59"/>
      <c r="DL46" s="59"/>
      <c r="DM46" s="59"/>
      <c r="DN46" s="59"/>
      <c r="DO46" s="59"/>
      <c r="DP46" s="59"/>
      <c r="DQ46" s="59"/>
      <c r="DR46" s="59"/>
      <c r="DS46" s="59"/>
    </row>
    <row r="47" spans="1:123" x14ac:dyDescent="0.2">
      <c r="A47" s="60"/>
      <c r="B47" s="61"/>
      <c r="C47" s="61"/>
      <c r="D47" s="62"/>
      <c r="E47" s="71" t="s">
        <v>87</v>
      </c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3"/>
      <c r="AJ47" s="57" t="s">
        <v>66</v>
      </c>
      <c r="AK47" s="57"/>
      <c r="AL47" s="57"/>
      <c r="AM47" s="57"/>
      <c r="AN47" s="57"/>
      <c r="AO47" s="57"/>
      <c r="AP47" s="57"/>
      <c r="AQ47" s="57"/>
      <c r="AR47" s="57"/>
      <c r="AS47" s="57"/>
      <c r="AT47" s="58">
        <v>32962.300000000003</v>
      </c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>
        <v>34913</v>
      </c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>
        <v>39032.1</v>
      </c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>
        <f>ROUND(BP47*1.01,1)</f>
        <v>39422.400000000001</v>
      </c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>
        <f t="shared" ref="CL47" si="7">ROUND(CA47*1.01,1)</f>
        <v>39816.6</v>
      </c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>
        <f t="shared" ref="CW47" si="8">ROUND(CL47*1.01,1)</f>
        <v>40214.800000000003</v>
      </c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9" t="s">
        <v>366</v>
      </c>
      <c r="DI47" s="59"/>
      <c r="DJ47" s="59"/>
      <c r="DK47" s="59"/>
      <c r="DL47" s="59"/>
      <c r="DM47" s="59"/>
      <c r="DN47" s="59"/>
      <c r="DO47" s="59"/>
      <c r="DP47" s="59"/>
      <c r="DQ47" s="59"/>
      <c r="DR47" s="59"/>
      <c r="DS47" s="59"/>
    </row>
    <row r="48" spans="1:123" ht="16.5" customHeight="1" x14ac:dyDescent="0.2">
      <c r="A48" s="60"/>
      <c r="B48" s="61"/>
      <c r="C48" s="61"/>
      <c r="D48" s="62"/>
      <c r="E48" s="74" t="s">
        <v>88</v>
      </c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6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9"/>
      <c r="DI48" s="59"/>
      <c r="DJ48" s="59"/>
      <c r="DK48" s="59"/>
      <c r="DL48" s="59"/>
      <c r="DM48" s="59"/>
      <c r="DN48" s="59"/>
      <c r="DO48" s="59"/>
      <c r="DP48" s="59"/>
      <c r="DQ48" s="59"/>
      <c r="DR48" s="59"/>
      <c r="DS48" s="59"/>
    </row>
    <row r="49" spans="1:123" x14ac:dyDescent="0.2">
      <c r="A49" s="60"/>
      <c r="B49" s="61"/>
      <c r="C49" s="61"/>
      <c r="D49" s="62"/>
      <c r="E49" s="71" t="s">
        <v>89</v>
      </c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3"/>
      <c r="AJ49" s="57" t="s">
        <v>66</v>
      </c>
      <c r="AK49" s="57"/>
      <c r="AL49" s="57"/>
      <c r="AM49" s="57"/>
      <c r="AN49" s="57"/>
      <c r="AO49" s="57"/>
      <c r="AP49" s="57"/>
      <c r="AQ49" s="57"/>
      <c r="AR49" s="57"/>
      <c r="AS49" s="57"/>
      <c r="AT49" s="52" t="s">
        <v>329</v>
      </c>
      <c r="AU49" s="53"/>
      <c r="AV49" s="53"/>
      <c r="AW49" s="53"/>
      <c r="AX49" s="53"/>
      <c r="AY49" s="53"/>
      <c r="AZ49" s="53"/>
      <c r="BA49" s="53"/>
      <c r="BB49" s="53"/>
      <c r="BC49" s="53"/>
      <c r="BD49" s="54"/>
      <c r="BE49" s="52" t="s">
        <v>329</v>
      </c>
      <c r="BF49" s="53"/>
      <c r="BG49" s="53"/>
      <c r="BH49" s="53"/>
      <c r="BI49" s="53"/>
      <c r="BJ49" s="53"/>
      <c r="BK49" s="53"/>
      <c r="BL49" s="53"/>
      <c r="BM49" s="53"/>
      <c r="BN49" s="53"/>
      <c r="BO49" s="54"/>
      <c r="BP49" s="52" t="s">
        <v>329</v>
      </c>
      <c r="BQ49" s="53"/>
      <c r="BR49" s="53"/>
      <c r="BS49" s="53"/>
      <c r="BT49" s="53"/>
      <c r="BU49" s="53"/>
      <c r="BV49" s="53"/>
      <c r="BW49" s="53"/>
      <c r="BX49" s="53"/>
      <c r="BY49" s="53"/>
      <c r="BZ49" s="54"/>
      <c r="CA49" s="52" t="s">
        <v>329</v>
      </c>
      <c r="CB49" s="53"/>
      <c r="CC49" s="53"/>
      <c r="CD49" s="53"/>
      <c r="CE49" s="53"/>
      <c r="CF49" s="53"/>
      <c r="CG49" s="53"/>
      <c r="CH49" s="53"/>
      <c r="CI49" s="53"/>
      <c r="CJ49" s="53"/>
      <c r="CK49" s="54"/>
      <c r="CL49" s="52" t="s">
        <v>329</v>
      </c>
      <c r="CM49" s="53"/>
      <c r="CN49" s="53"/>
      <c r="CO49" s="53"/>
      <c r="CP49" s="53"/>
      <c r="CQ49" s="53"/>
      <c r="CR49" s="53"/>
      <c r="CS49" s="53"/>
      <c r="CT49" s="53"/>
      <c r="CU49" s="53"/>
      <c r="CV49" s="54"/>
      <c r="CW49" s="52" t="s">
        <v>329</v>
      </c>
      <c r="CX49" s="53"/>
      <c r="CY49" s="53"/>
      <c r="CZ49" s="53"/>
      <c r="DA49" s="53"/>
      <c r="DB49" s="53"/>
      <c r="DC49" s="53"/>
      <c r="DD49" s="53"/>
      <c r="DE49" s="53"/>
      <c r="DF49" s="53"/>
      <c r="DG49" s="54"/>
      <c r="DH49" s="59" t="s">
        <v>336</v>
      </c>
      <c r="DI49" s="59"/>
      <c r="DJ49" s="59"/>
      <c r="DK49" s="59"/>
      <c r="DL49" s="59"/>
      <c r="DM49" s="59"/>
      <c r="DN49" s="59"/>
      <c r="DO49" s="59"/>
      <c r="DP49" s="59"/>
      <c r="DQ49" s="59"/>
      <c r="DR49" s="59"/>
      <c r="DS49" s="59"/>
    </row>
    <row r="50" spans="1:123" x14ac:dyDescent="0.2">
      <c r="A50" s="60"/>
      <c r="B50" s="61"/>
      <c r="C50" s="61"/>
      <c r="D50" s="62"/>
      <c r="E50" s="74" t="s">
        <v>90</v>
      </c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6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65"/>
      <c r="AU50" s="66"/>
      <c r="AV50" s="66"/>
      <c r="AW50" s="66"/>
      <c r="AX50" s="66"/>
      <c r="AY50" s="66"/>
      <c r="AZ50" s="66"/>
      <c r="BA50" s="66"/>
      <c r="BB50" s="66"/>
      <c r="BC50" s="66"/>
      <c r="BD50" s="67"/>
      <c r="BE50" s="65"/>
      <c r="BF50" s="66"/>
      <c r="BG50" s="66"/>
      <c r="BH50" s="66"/>
      <c r="BI50" s="66"/>
      <c r="BJ50" s="66"/>
      <c r="BK50" s="66"/>
      <c r="BL50" s="66"/>
      <c r="BM50" s="66"/>
      <c r="BN50" s="66"/>
      <c r="BO50" s="67"/>
      <c r="BP50" s="65"/>
      <c r="BQ50" s="66"/>
      <c r="BR50" s="66"/>
      <c r="BS50" s="66"/>
      <c r="BT50" s="66"/>
      <c r="BU50" s="66"/>
      <c r="BV50" s="66"/>
      <c r="BW50" s="66"/>
      <c r="BX50" s="66"/>
      <c r="BY50" s="66"/>
      <c r="BZ50" s="67"/>
      <c r="CA50" s="65"/>
      <c r="CB50" s="66"/>
      <c r="CC50" s="66"/>
      <c r="CD50" s="66"/>
      <c r="CE50" s="66"/>
      <c r="CF50" s="66"/>
      <c r="CG50" s="66"/>
      <c r="CH50" s="66"/>
      <c r="CI50" s="66"/>
      <c r="CJ50" s="66"/>
      <c r="CK50" s="67"/>
      <c r="CL50" s="65"/>
      <c r="CM50" s="66"/>
      <c r="CN50" s="66"/>
      <c r="CO50" s="66"/>
      <c r="CP50" s="66"/>
      <c r="CQ50" s="66"/>
      <c r="CR50" s="66"/>
      <c r="CS50" s="66"/>
      <c r="CT50" s="66"/>
      <c r="CU50" s="66"/>
      <c r="CV50" s="67"/>
      <c r="CW50" s="65"/>
      <c r="CX50" s="66"/>
      <c r="CY50" s="66"/>
      <c r="CZ50" s="66"/>
      <c r="DA50" s="66"/>
      <c r="DB50" s="66"/>
      <c r="DC50" s="66"/>
      <c r="DD50" s="66"/>
      <c r="DE50" s="66"/>
      <c r="DF50" s="66"/>
      <c r="DG50" s="67"/>
      <c r="DH50" s="59"/>
      <c r="DI50" s="59"/>
      <c r="DJ50" s="59"/>
      <c r="DK50" s="59"/>
      <c r="DL50" s="59"/>
      <c r="DM50" s="59"/>
      <c r="DN50" s="59"/>
      <c r="DO50" s="59"/>
      <c r="DP50" s="59"/>
      <c r="DQ50" s="59"/>
      <c r="DR50" s="59"/>
      <c r="DS50" s="59"/>
    </row>
    <row r="51" spans="1:123" x14ac:dyDescent="0.2">
      <c r="A51" s="60"/>
      <c r="B51" s="61"/>
      <c r="C51" s="61"/>
      <c r="D51" s="62"/>
      <c r="E51" s="71" t="s">
        <v>91</v>
      </c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3"/>
      <c r="AJ51" s="57" t="s">
        <v>66</v>
      </c>
      <c r="AK51" s="57"/>
      <c r="AL51" s="57"/>
      <c r="AM51" s="57"/>
      <c r="AN51" s="57"/>
      <c r="AO51" s="57"/>
      <c r="AP51" s="57"/>
      <c r="AQ51" s="57"/>
      <c r="AR51" s="57"/>
      <c r="AS51" s="57"/>
      <c r="AT51" s="52" t="s">
        <v>329</v>
      </c>
      <c r="AU51" s="53"/>
      <c r="AV51" s="53"/>
      <c r="AW51" s="53"/>
      <c r="AX51" s="53"/>
      <c r="AY51" s="53"/>
      <c r="AZ51" s="53"/>
      <c r="BA51" s="53"/>
      <c r="BB51" s="53"/>
      <c r="BC51" s="53"/>
      <c r="BD51" s="54"/>
      <c r="BE51" s="52" t="s">
        <v>329</v>
      </c>
      <c r="BF51" s="53"/>
      <c r="BG51" s="53"/>
      <c r="BH51" s="53"/>
      <c r="BI51" s="53"/>
      <c r="BJ51" s="53"/>
      <c r="BK51" s="53"/>
      <c r="BL51" s="53"/>
      <c r="BM51" s="53"/>
      <c r="BN51" s="53"/>
      <c r="BO51" s="54"/>
      <c r="BP51" s="52" t="s">
        <v>329</v>
      </c>
      <c r="BQ51" s="53"/>
      <c r="BR51" s="53"/>
      <c r="BS51" s="53"/>
      <c r="BT51" s="53"/>
      <c r="BU51" s="53"/>
      <c r="BV51" s="53"/>
      <c r="BW51" s="53"/>
      <c r="BX51" s="53"/>
      <c r="BY51" s="53"/>
      <c r="BZ51" s="54"/>
      <c r="CA51" s="52" t="s">
        <v>329</v>
      </c>
      <c r="CB51" s="53"/>
      <c r="CC51" s="53"/>
      <c r="CD51" s="53"/>
      <c r="CE51" s="53"/>
      <c r="CF51" s="53"/>
      <c r="CG51" s="53"/>
      <c r="CH51" s="53"/>
      <c r="CI51" s="53"/>
      <c r="CJ51" s="53"/>
      <c r="CK51" s="54"/>
      <c r="CL51" s="52" t="s">
        <v>329</v>
      </c>
      <c r="CM51" s="53"/>
      <c r="CN51" s="53"/>
      <c r="CO51" s="53"/>
      <c r="CP51" s="53"/>
      <c r="CQ51" s="53"/>
      <c r="CR51" s="53"/>
      <c r="CS51" s="53"/>
      <c r="CT51" s="53"/>
      <c r="CU51" s="53"/>
      <c r="CV51" s="54"/>
      <c r="CW51" s="52" t="s">
        <v>329</v>
      </c>
      <c r="CX51" s="53"/>
      <c r="CY51" s="53"/>
      <c r="CZ51" s="53"/>
      <c r="DA51" s="53"/>
      <c r="DB51" s="53"/>
      <c r="DC51" s="53"/>
      <c r="DD51" s="53"/>
      <c r="DE51" s="53"/>
      <c r="DF51" s="53"/>
      <c r="DG51" s="54"/>
      <c r="DH51" s="59" t="s">
        <v>334</v>
      </c>
      <c r="DI51" s="59"/>
      <c r="DJ51" s="59"/>
      <c r="DK51" s="59"/>
      <c r="DL51" s="59"/>
      <c r="DM51" s="59"/>
      <c r="DN51" s="59"/>
      <c r="DO51" s="59"/>
      <c r="DP51" s="59"/>
      <c r="DQ51" s="59"/>
      <c r="DR51" s="59"/>
      <c r="DS51" s="59"/>
    </row>
    <row r="52" spans="1:123" x14ac:dyDescent="0.2">
      <c r="A52" s="60"/>
      <c r="B52" s="61"/>
      <c r="C52" s="61"/>
      <c r="D52" s="62"/>
      <c r="E52" s="74" t="s">
        <v>92</v>
      </c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6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65"/>
      <c r="AU52" s="66"/>
      <c r="AV52" s="66"/>
      <c r="AW52" s="66"/>
      <c r="AX52" s="66"/>
      <c r="AY52" s="66"/>
      <c r="AZ52" s="66"/>
      <c r="BA52" s="66"/>
      <c r="BB52" s="66"/>
      <c r="BC52" s="66"/>
      <c r="BD52" s="67"/>
      <c r="BE52" s="65"/>
      <c r="BF52" s="66"/>
      <c r="BG52" s="66"/>
      <c r="BH52" s="66"/>
      <c r="BI52" s="66"/>
      <c r="BJ52" s="66"/>
      <c r="BK52" s="66"/>
      <c r="BL52" s="66"/>
      <c r="BM52" s="66"/>
      <c r="BN52" s="66"/>
      <c r="BO52" s="67"/>
      <c r="BP52" s="65"/>
      <c r="BQ52" s="66"/>
      <c r="BR52" s="66"/>
      <c r="BS52" s="66"/>
      <c r="BT52" s="66"/>
      <c r="BU52" s="66"/>
      <c r="BV52" s="66"/>
      <c r="BW52" s="66"/>
      <c r="BX52" s="66"/>
      <c r="BY52" s="66"/>
      <c r="BZ52" s="67"/>
      <c r="CA52" s="65"/>
      <c r="CB52" s="66"/>
      <c r="CC52" s="66"/>
      <c r="CD52" s="66"/>
      <c r="CE52" s="66"/>
      <c r="CF52" s="66"/>
      <c r="CG52" s="66"/>
      <c r="CH52" s="66"/>
      <c r="CI52" s="66"/>
      <c r="CJ52" s="66"/>
      <c r="CK52" s="67"/>
      <c r="CL52" s="65"/>
      <c r="CM52" s="66"/>
      <c r="CN52" s="66"/>
      <c r="CO52" s="66"/>
      <c r="CP52" s="66"/>
      <c r="CQ52" s="66"/>
      <c r="CR52" s="66"/>
      <c r="CS52" s="66"/>
      <c r="CT52" s="66"/>
      <c r="CU52" s="66"/>
      <c r="CV52" s="67"/>
      <c r="CW52" s="65"/>
      <c r="CX52" s="66"/>
      <c r="CY52" s="66"/>
      <c r="CZ52" s="66"/>
      <c r="DA52" s="66"/>
      <c r="DB52" s="66"/>
      <c r="DC52" s="66"/>
      <c r="DD52" s="66"/>
      <c r="DE52" s="66"/>
      <c r="DF52" s="66"/>
      <c r="DG52" s="67"/>
      <c r="DH52" s="59"/>
      <c r="DI52" s="59"/>
      <c r="DJ52" s="59"/>
      <c r="DK52" s="59"/>
      <c r="DL52" s="59"/>
      <c r="DM52" s="59"/>
      <c r="DN52" s="59"/>
      <c r="DO52" s="59"/>
      <c r="DP52" s="59"/>
      <c r="DQ52" s="59"/>
      <c r="DR52" s="59"/>
      <c r="DS52" s="59"/>
    </row>
    <row r="53" spans="1:123" x14ac:dyDescent="0.2">
      <c r="A53" s="60"/>
      <c r="B53" s="61"/>
      <c r="C53" s="61"/>
      <c r="D53" s="62"/>
      <c r="E53" s="71" t="s">
        <v>93</v>
      </c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3"/>
      <c r="AJ53" s="57" t="s">
        <v>66</v>
      </c>
      <c r="AK53" s="57"/>
      <c r="AL53" s="57"/>
      <c r="AM53" s="57"/>
      <c r="AN53" s="57"/>
      <c r="AO53" s="57"/>
      <c r="AP53" s="57"/>
      <c r="AQ53" s="57"/>
      <c r="AR53" s="57"/>
      <c r="AS53" s="57"/>
      <c r="AT53" s="52" t="s">
        <v>329</v>
      </c>
      <c r="AU53" s="53"/>
      <c r="AV53" s="53"/>
      <c r="AW53" s="53"/>
      <c r="AX53" s="53"/>
      <c r="AY53" s="53"/>
      <c r="AZ53" s="53"/>
      <c r="BA53" s="53"/>
      <c r="BB53" s="53"/>
      <c r="BC53" s="53"/>
      <c r="BD53" s="54"/>
      <c r="BE53" s="52" t="s">
        <v>329</v>
      </c>
      <c r="BF53" s="53"/>
      <c r="BG53" s="53"/>
      <c r="BH53" s="53"/>
      <c r="BI53" s="53"/>
      <c r="BJ53" s="53"/>
      <c r="BK53" s="53"/>
      <c r="BL53" s="53"/>
      <c r="BM53" s="53"/>
      <c r="BN53" s="53"/>
      <c r="BO53" s="54"/>
      <c r="BP53" s="52" t="s">
        <v>329</v>
      </c>
      <c r="BQ53" s="53"/>
      <c r="BR53" s="53"/>
      <c r="BS53" s="53"/>
      <c r="BT53" s="53"/>
      <c r="BU53" s="53"/>
      <c r="BV53" s="53"/>
      <c r="BW53" s="53"/>
      <c r="BX53" s="53"/>
      <c r="BY53" s="53"/>
      <c r="BZ53" s="54"/>
      <c r="CA53" s="52" t="s">
        <v>329</v>
      </c>
      <c r="CB53" s="53"/>
      <c r="CC53" s="53"/>
      <c r="CD53" s="53"/>
      <c r="CE53" s="53"/>
      <c r="CF53" s="53"/>
      <c r="CG53" s="53"/>
      <c r="CH53" s="53"/>
      <c r="CI53" s="53"/>
      <c r="CJ53" s="53"/>
      <c r="CK53" s="54"/>
      <c r="CL53" s="52" t="s">
        <v>329</v>
      </c>
      <c r="CM53" s="53"/>
      <c r="CN53" s="53"/>
      <c r="CO53" s="53"/>
      <c r="CP53" s="53"/>
      <c r="CQ53" s="53"/>
      <c r="CR53" s="53"/>
      <c r="CS53" s="53"/>
      <c r="CT53" s="53"/>
      <c r="CU53" s="53"/>
      <c r="CV53" s="54"/>
      <c r="CW53" s="52" t="s">
        <v>329</v>
      </c>
      <c r="CX53" s="53"/>
      <c r="CY53" s="53"/>
      <c r="CZ53" s="53"/>
      <c r="DA53" s="53"/>
      <c r="DB53" s="53"/>
      <c r="DC53" s="53"/>
      <c r="DD53" s="53"/>
      <c r="DE53" s="53"/>
      <c r="DF53" s="53"/>
      <c r="DG53" s="54"/>
      <c r="DH53" s="59" t="s">
        <v>334</v>
      </c>
      <c r="DI53" s="59"/>
      <c r="DJ53" s="59"/>
      <c r="DK53" s="59"/>
      <c r="DL53" s="59"/>
      <c r="DM53" s="59"/>
      <c r="DN53" s="59"/>
      <c r="DO53" s="59"/>
      <c r="DP53" s="59"/>
      <c r="DQ53" s="59"/>
      <c r="DR53" s="59"/>
      <c r="DS53" s="59"/>
    </row>
    <row r="54" spans="1:123" x14ac:dyDescent="0.2">
      <c r="A54" s="60"/>
      <c r="B54" s="61"/>
      <c r="C54" s="61"/>
      <c r="D54" s="62"/>
      <c r="E54" s="74" t="s">
        <v>94</v>
      </c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6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65"/>
      <c r="AU54" s="66"/>
      <c r="AV54" s="66"/>
      <c r="AW54" s="66"/>
      <c r="AX54" s="66"/>
      <c r="AY54" s="66"/>
      <c r="AZ54" s="66"/>
      <c r="BA54" s="66"/>
      <c r="BB54" s="66"/>
      <c r="BC54" s="66"/>
      <c r="BD54" s="67"/>
      <c r="BE54" s="65"/>
      <c r="BF54" s="66"/>
      <c r="BG54" s="66"/>
      <c r="BH54" s="66"/>
      <c r="BI54" s="66"/>
      <c r="BJ54" s="66"/>
      <c r="BK54" s="66"/>
      <c r="BL54" s="66"/>
      <c r="BM54" s="66"/>
      <c r="BN54" s="66"/>
      <c r="BO54" s="67"/>
      <c r="BP54" s="65"/>
      <c r="BQ54" s="66"/>
      <c r="BR54" s="66"/>
      <c r="BS54" s="66"/>
      <c r="BT54" s="66"/>
      <c r="BU54" s="66"/>
      <c r="BV54" s="66"/>
      <c r="BW54" s="66"/>
      <c r="BX54" s="66"/>
      <c r="BY54" s="66"/>
      <c r="BZ54" s="67"/>
      <c r="CA54" s="65"/>
      <c r="CB54" s="66"/>
      <c r="CC54" s="66"/>
      <c r="CD54" s="66"/>
      <c r="CE54" s="66"/>
      <c r="CF54" s="66"/>
      <c r="CG54" s="66"/>
      <c r="CH54" s="66"/>
      <c r="CI54" s="66"/>
      <c r="CJ54" s="66"/>
      <c r="CK54" s="67"/>
      <c r="CL54" s="65"/>
      <c r="CM54" s="66"/>
      <c r="CN54" s="66"/>
      <c r="CO54" s="66"/>
      <c r="CP54" s="66"/>
      <c r="CQ54" s="66"/>
      <c r="CR54" s="66"/>
      <c r="CS54" s="66"/>
      <c r="CT54" s="66"/>
      <c r="CU54" s="66"/>
      <c r="CV54" s="67"/>
      <c r="CW54" s="65"/>
      <c r="CX54" s="66"/>
      <c r="CY54" s="66"/>
      <c r="CZ54" s="66"/>
      <c r="DA54" s="66"/>
      <c r="DB54" s="66"/>
      <c r="DC54" s="66"/>
      <c r="DD54" s="66"/>
      <c r="DE54" s="66"/>
      <c r="DF54" s="66"/>
      <c r="DG54" s="67"/>
      <c r="DH54" s="59"/>
      <c r="DI54" s="59"/>
      <c r="DJ54" s="59"/>
      <c r="DK54" s="59"/>
      <c r="DL54" s="59"/>
      <c r="DM54" s="59"/>
      <c r="DN54" s="59"/>
      <c r="DO54" s="59"/>
      <c r="DP54" s="59"/>
      <c r="DQ54" s="59"/>
      <c r="DR54" s="59"/>
      <c r="DS54" s="59"/>
    </row>
    <row r="55" spans="1:123" x14ac:dyDescent="0.2">
      <c r="A55" s="60"/>
      <c r="B55" s="61"/>
      <c r="C55" s="61"/>
      <c r="D55" s="62"/>
      <c r="E55" s="71" t="s">
        <v>95</v>
      </c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3"/>
      <c r="AJ55" s="57" t="s">
        <v>66</v>
      </c>
      <c r="AK55" s="57"/>
      <c r="AL55" s="57"/>
      <c r="AM55" s="57"/>
      <c r="AN55" s="57"/>
      <c r="AO55" s="57"/>
      <c r="AP55" s="57"/>
      <c r="AQ55" s="57"/>
      <c r="AR55" s="57"/>
      <c r="AS55" s="57"/>
      <c r="AT55" s="58">
        <f>ROUND(66546.9/180.5/12*1000,0)</f>
        <v>30723</v>
      </c>
      <c r="AU55" s="58"/>
      <c r="AV55" s="58"/>
      <c r="AW55" s="58"/>
      <c r="AX55" s="58"/>
      <c r="AY55" s="58"/>
      <c r="AZ55" s="58"/>
      <c r="BA55" s="58"/>
      <c r="BB55" s="58"/>
      <c r="BC55" s="58"/>
      <c r="BD55" s="58"/>
      <c r="BE55" s="58">
        <f>ROUND(64754.7/181.3/12*1000,0)</f>
        <v>29764</v>
      </c>
      <c r="BF55" s="58"/>
      <c r="BG55" s="58"/>
      <c r="BH55" s="58"/>
      <c r="BI55" s="58"/>
      <c r="BJ55" s="58"/>
      <c r="BK55" s="58"/>
      <c r="BL55" s="58"/>
      <c r="BM55" s="58"/>
      <c r="BN55" s="58"/>
      <c r="BO55" s="58"/>
      <c r="BP55" s="58">
        <f>ROUND(68797/174.8/12*1000,0)</f>
        <v>32798</v>
      </c>
      <c r="BQ55" s="58"/>
      <c r="BR55" s="58"/>
      <c r="BS55" s="58"/>
      <c r="BT55" s="58"/>
      <c r="BU55" s="58"/>
      <c r="BV55" s="58"/>
      <c r="BW55" s="58"/>
      <c r="BX55" s="58"/>
      <c r="BY55" s="58"/>
      <c r="BZ55" s="58"/>
      <c r="CA55" s="58">
        <f>ROUND(BP55*1.01,1)</f>
        <v>33126</v>
      </c>
      <c r="CB55" s="58"/>
      <c r="CC55" s="58"/>
      <c r="CD55" s="58"/>
      <c r="CE55" s="58"/>
      <c r="CF55" s="58"/>
      <c r="CG55" s="58"/>
      <c r="CH55" s="58"/>
      <c r="CI55" s="58"/>
      <c r="CJ55" s="58"/>
      <c r="CK55" s="58"/>
      <c r="CL55" s="58">
        <f t="shared" ref="CL55" si="9">ROUND(CA55*1.01,1)</f>
        <v>33457.300000000003</v>
      </c>
      <c r="CM55" s="58"/>
      <c r="CN55" s="58"/>
      <c r="CO55" s="58"/>
      <c r="CP55" s="58"/>
      <c r="CQ55" s="58"/>
      <c r="CR55" s="58"/>
      <c r="CS55" s="58"/>
      <c r="CT55" s="58"/>
      <c r="CU55" s="58"/>
      <c r="CV55" s="58"/>
      <c r="CW55" s="58">
        <f t="shared" ref="CW55" si="10">ROUND(CL55*1.01,1)</f>
        <v>33791.9</v>
      </c>
      <c r="CX55" s="58"/>
      <c r="CY55" s="58"/>
      <c r="CZ55" s="58"/>
      <c r="DA55" s="58"/>
      <c r="DB55" s="58"/>
      <c r="DC55" s="58"/>
      <c r="DD55" s="58"/>
      <c r="DE55" s="58"/>
      <c r="DF55" s="58"/>
      <c r="DG55" s="58"/>
      <c r="DH55" s="59" t="s">
        <v>362</v>
      </c>
      <c r="DI55" s="59"/>
      <c r="DJ55" s="59"/>
      <c r="DK55" s="59"/>
      <c r="DL55" s="59"/>
      <c r="DM55" s="59"/>
      <c r="DN55" s="59"/>
      <c r="DO55" s="59"/>
      <c r="DP55" s="59"/>
      <c r="DQ55" s="59"/>
      <c r="DR55" s="59"/>
      <c r="DS55" s="59"/>
    </row>
    <row r="56" spans="1:123" x14ac:dyDescent="0.2">
      <c r="A56" s="60"/>
      <c r="B56" s="61"/>
      <c r="C56" s="61"/>
      <c r="D56" s="62"/>
      <c r="E56" s="74" t="s">
        <v>96</v>
      </c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6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8"/>
      <c r="CM56" s="58"/>
      <c r="CN56" s="58"/>
      <c r="CO56" s="58"/>
      <c r="CP56" s="58"/>
      <c r="CQ56" s="58"/>
      <c r="CR56" s="58"/>
      <c r="CS56" s="58"/>
      <c r="CT56" s="58"/>
      <c r="CU56" s="58"/>
      <c r="CV56" s="58"/>
      <c r="CW56" s="58"/>
      <c r="CX56" s="58"/>
      <c r="CY56" s="58"/>
      <c r="CZ56" s="58"/>
      <c r="DA56" s="58"/>
      <c r="DB56" s="58"/>
      <c r="DC56" s="58"/>
      <c r="DD56" s="58"/>
      <c r="DE56" s="58"/>
      <c r="DF56" s="58"/>
      <c r="DG56" s="58"/>
      <c r="DH56" s="59"/>
      <c r="DI56" s="59"/>
      <c r="DJ56" s="59"/>
      <c r="DK56" s="59"/>
      <c r="DL56" s="59"/>
      <c r="DM56" s="59"/>
      <c r="DN56" s="59"/>
      <c r="DO56" s="59"/>
      <c r="DP56" s="59"/>
      <c r="DQ56" s="59"/>
      <c r="DR56" s="59"/>
      <c r="DS56" s="59"/>
    </row>
    <row r="57" spans="1:123" x14ac:dyDescent="0.2">
      <c r="A57" s="60"/>
      <c r="B57" s="61"/>
      <c r="C57" s="61"/>
      <c r="D57" s="62"/>
      <c r="E57" s="71" t="s">
        <v>97</v>
      </c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3"/>
      <c r="AJ57" s="57" t="s">
        <v>66</v>
      </c>
      <c r="AK57" s="57"/>
      <c r="AL57" s="57"/>
      <c r="AM57" s="57"/>
      <c r="AN57" s="57"/>
      <c r="AO57" s="57"/>
      <c r="AP57" s="57"/>
      <c r="AQ57" s="57"/>
      <c r="AR57" s="57"/>
      <c r="AS57" s="57"/>
      <c r="AT57" s="58">
        <f>ROUND(9395.9/48/12*1000,0)</f>
        <v>16312</v>
      </c>
      <c r="AU57" s="58"/>
      <c r="AV57" s="58"/>
      <c r="AW57" s="58"/>
      <c r="AX57" s="58"/>
      <c r="AY57" s="58"/>
      <c r="AZ57" s="58"/>
      <c r="BA57" s="58"/>
      <c r="BB57" s="58"/>
      <c r="BC57" s="58"/>
      <c r="BD57" s="58"/>
      <c r="BE57" s="58">
        <f>ROUND(9751.7/45.6/12*1000,0)</f>
        <v>17821</v>
      </c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>
        <f>ROUND(10345.7/38/12*1000,0)</f>
        <v>22688</v>
      </c>
      <c r="BQ57" s="58"/>
      <c r="BR57" s="58"/>
      <c r="BS57" s="58"/>
      <c r="BT57" s="58"/>
      <c r="BU57" s="58"/>
      <c r="BV57" s="58"/>
      <c r="BW57" s="58"/>
      <c r="BX57" s="58"/>
      <c r="BY57" s="58"/>
      <c r="BZ57" s="58"/>
      <c r="CA57" s="58">
        <f>ROUND(BP57*1.01,1)</f>
        <v>22914.9</v>
      </c>
      <c r="CB57" s="58"/>
      <c r="CC57" s="58"/>
      <c r="CD57" s="58"/>
      <c r="CE57" s="58"/>
      <c r="CF57" s="58"/>
      <c r="CG57" s="58"/>
      <c r="CH57" s="58"/>
      <c r="CI57" s="58"/>
      <c r="CJ57" s="58"/>
      <c r="CK57" s="58"/>
      <c r="CL57" s="58">
        <f t="shared" ref="CL57" si="11">ROUND(CA57*1.01,1)</f>
        <v>23144</v>
      </c>
      <c r="CM57" s="58"/>
      <c r="CN57" s="58"/>
      <c r="CO57" s="58"/>
      <c r="CP57" s="58"/>
      <c r="CQ57" s="58"/>
      <c r="CR57" s="58"/>
      <c r="CS57" s="58"/>
      <c r="CT57" s="58"/>
      <c r="CU57" s="58"/>
      <c r="CV57" s="58"/>
      <c r="CW57" s="58">
        <f t="shared" ref="CW57" si="12">ROUND(CL57*1.01,1)</f>
        <v>23375.4</v>
      </c>
      <c r="CX57" s="58"/>
      <c r="CY57" s="58"/>
      <c r="CZ57" s="58"/>
      <c r="DA57" s="58"/>
      <c r="DB57" s="58"/>
      <c r="DC57" s="58"/>
      <c r="DD57" s="58"/>
      <c r="DE57" s="58"/>
      <c r="DF57" s="58"/>
      <c r="DG57" s="58"/>
      <c r="DH57" s="59" t="s">
        <v>363</v>
      </c>
      <c r="DI57" s="59"/>
      <c r="DJ57" s="59"/>
      <c r="DK57" s="59"/>
      <c r="DL57" s="59"/>
      <c r="DM57" s="59"/>
      <c r="DN57" s="59"/>
      <c r="DO57" s="59"/>
      <c r="DP57" s="59"/>
      <c r="DQ57" s="59"/>
      <c r="DR57" s="59"/>
      <c r="DS57" s="59"/>
    </row>
    <row r="58" spans="1:123" x14ac:dyDescent="0.2">
      <c r="A58" s="65"/>
      <c r="B58" s="66"/>
      <c r="C58" s="66"/>
      <c r="D58" s="67"/>
      <c r="E58" s="74" t="s">
        <v>98</v>
      </c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6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8"/>
      <c r="AU58" s="58"/>
      <c r="AV58" s="58"/>
      <c r="AW58" s="58"/>
      <c r="AX58" s="58"/>
      <c r="AY58" s="58"/>
      <c r="AZ58" s="58"/>
      <c r="BA58" s="58"/>
      <c r="BB58" s="58"/>
      <c r="BC58" s="58"/>
      <c r="BD58" s="58"/>
      <c r="BE58" s="58"/>
      <c r="BF58" s="58"/>
      <c r="BG58" s="58"/>
      <c r="BH58" s="58"/>
      <c r="BI58" s="58"/>
      <c r="BJ58" s="58"/>
      <c r="BK58" s="58"/>
      <c r="BL58" s="58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8"/>
      <c r="CA58" s="58"/>
      <c r="CB58" s="58"/>
      <c r="CC58" s="58"/>
      <c r="CD58" s="58"/>
      <c r="CE58" s="58"/>
      <c r="CF58" s="58"/>
      <c r="CG58" s="58"/>
      <c r="CH58" s="58"/>
      <c r="CI58" s="58"/>
      <c r="CJ58" s="58"/>
      <c r="CK58" s="58"/>
      <c r="CL58" s="58"/>
      <c r="CM58" s="58"/>
      <c r="CN58" s="58"/>
      <c r="CO58" s="58"/>
      <c r="CP58" s="58"/>
      <c r="CQ58" s="58"/>
      <c r="CR58" s="58"/>
      <c r="CS58" s="58"/>
      <c r="CT58" s="58"/>
      <c r="CU58" s="58"/>
      <c r="CV58" s="58"/>
      <c r="CW58" s="58"/>
      <c r="CX58" s="58"/>
      <c r="CY58" s="58"/>
      <c r="CZ58" s="58"/>
      <c r="DA58" s="58"/>
      <c r="DB58" s="58"/>
      <c r="DC58" s="58"/>
      <c r="DD58" s="58"/>
      <c r="DE58" s="58"/>
      <c r="DF58" s="58"/>
      <c r="DG58" s="58"/>
      <c r="DH58" s="59"/>
      <c r="DI58" s="59"/>
      <c r="DJ58" s="59"/>
      <c r="DK58" s="59"/>
      <c r="DL58" s="59"/>
      <c r="DM58" s="59"/>
      <c r="DN58" s="59"/>
      <c r="DO58" s="59"/>
      <c r="DP58" s="59"/>
      <c r="DQ58" s="59"/>
      <c r="DR58" s="59"/>
      <c r="DS58" s="59"/>
    </row>
    <row r="59" spans="1:123" x14ac:dyDescent="0.2">
      <c r="A59" s="43" t="s">
        <v>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7"/>
      <c r="AK59" s="47"/>
      <c r="AL59" s="47"/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8"/>
    </row>
    <row r="60" spans="1:123" x14ac:dyDescent="0.2">
      <c r="A60" s="52" t="s">
        <v>100</v>
      </c>
      <c r="B60" s="53"/>
      <c r="C60" s="53"/>
      <c r="D60" s="54"/>
      <c r="E60" s="55" t="s">
        <v>103</v>
      </c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6"/>
      <c r="AJ60" s="77" t="s">
        <v>41</v>
      </c>
      <c r="AK60" s="77"/>
      <c r="AL60" s="77"/>
      <c r="AM60" s="77"/>
      <c r="AN60" s="77"/>
      <c r="AO60" s="77"/>
      <c r="AP60" s="77"/>
      <c r="AQ60" s="77"/>
      <c r="AR60" s="77"/>
      <c r="AS60" s="77"/>
      <c r="AT60" s="78" t="s">
        <v>329</v>
      </c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 t="s">
        <v>329</v>
      </c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 t="s">
        <v>329</v>
      </c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 t="s">
        <v>329</v>
      </c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 t="s">
        <v>329</v>
      </c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 t="s">
        <v>329</v>
      </c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9" t="s">
        <v>336</v>
      </c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</row>
    <row r="61" spans="1:123" x14ac:dyDescent="0.2">
      <c r="A61" s="60"/>
      <c r="B61" s="61"/>
      <c r="C61" s="61"/>
      <c r="D61" s="62"/>
      <c r="E61" s="63" t="s">
        <v>104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4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8"/>
      <c r="CA61" s="58"/>
      <c r="CB61" s="58"/>
      <c r="CC61" s="58"/>
      <c r="CD61" s="58"/>
      <c r="CE61" s="58"/>
      <c r="CF61" s="58"/>
      <c r="CG61" s="58"/>
      <c r="CH61" s="58"/>
      <c r="CI61" s="58"/>
      <c r="CJ61" s="58"/>
      <c r="CK61" s="58"/>
      <c r="CL61" s="58"/>
      <c r="CM61" s="58"/>
      <c r="CN61" s="58"/>
      <c r="CO61" s="58"/>
      <c r="CP61" s="58"/>
      <c r="CQ61" s="58"/>
      <c r="CR61" s="58"/>
      <c r="CS61" s="58"/>
      <c r="CT61" s="58"/>
      <c r="CU61" s="58"/>
      <c r="CV61" s="58"/>
      <c r="CW61" s="58"/>
      <c r="CX61" s="58"/>
      <c r="CY61" s="58"/>
      <c r="CZ61" s="58"/>
      <c r="DA61" s="58"/>
      <c r="DB61" s="58"/>
      <c r="DC61" s="58"/>
      <c r="DD61" s="58"/>
      <c r="DE61" s="58"/>
      <c r="DF61" s="58"/>
      <c r="DG61" s="58"/>
      <c r="DH61" s="59"/>
      <c r="DI61" s="59"/>
      <c r="DJ61" s="59"/>
      <c r="DK61" s="59"/>
      <c r="DL61" s="59"/>
      <c r="DM61" s="59"/>
      <c r="DN61" s="59"/>
      <c r="DO61" s="59"/>
      <c r="DP61" s="59"/>
      <c r="DQ61" s="59"/>
      <c r="DR61" s="59"/>
      <c r="DS61" s="59"/>
    </row>
    <row r="62" spans="1:123" x14ac:dyDescent="0.2">
      <c r="A62" s="60"/>
      <c r="B62" s="61"/>
      <c r="C62" s="61"/>
      <c r="D62" s="62"/>
      <c r="E62" s="63" t="s">
        <v>105</v>
      </c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4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8"/>
      <c r="AU62" s="58"/>
      <c r="AV62" s="58"/>
      <c r="AW62" s="58"/>
      <c r="AX62" s="58"/>
      <c r="AY62" s="58"/>
      <c r="AZ62" s="58"/>
      <c r="BA62" s="58"/>
      <c r="BB62" s="58"/>
      <c r="BC62" s="58"/>
      <c r="BD62" s="58"/>
      <c r="BE62" s="58"/>
      <c r="BF62" s="58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8"/>
      <c r="CA62" s="58"/>
      <c r="CB62" s="58"/>
      <c r="CC62" s="58"/>
      <c r="CD62" s="58"/>
      <c r="CE62" s="58"/>
      <c r="CF62" s="58"/>
      <c r="CG62" s="58"/>
      <c r="CH62" s="58"/>
      <c r="CI62" s="58"/>
      <c r="CJ62" s="58"/>
      <c r="CK62" s="58"/>
      <c r="CL62" s="58"/>
      <c r="CM62" s="58"/>
      <c r="CN62" s="58"/>
      <c r="CO62" s="58"/>
      <c r="CP62" s="58"/>
      <c r="CQ62" s="58"/>
      <c r="CR62" s="58"/>
      <c r="CS62" s="58"/>
      <c r="CT62" s="58"/>
      <c r="CU62" s="58"/>
      <c r="CV62" s="58"/>
      <c r="CW62" s="58"/>
      <c r="CX62" s="58"/>
      <c r="CY62" s="58"/>
      <c r="CZ62" s="58"/>
      <c r="DA62" s="58"/>
      <c r="DB62" s="58"/>
      <c r="DC62" s="58"/>
      <c r="DD62" s="58"/>
      <c r="DE62" s="58"/>
      <c r="DF62" s="58"/>
      <c r="DG62" s="58"/>
      <c r="DH62" s="59"/>
      <c r="DI62" s="59"/>
      <c r="DJ62" s="59"/>
      <c r="DK62" s="59"/>
      <c r="DL62" s="59"/>
      <c r="DM62" s="59"/>
      <c r="DN62" s="59"/>
      <c r="DO62" s="59"/>
      <c r="DP62" s="59"/>
      <c r="DQ62" s="59"/>
      <c r="DR62" s="59"/>
      <c r="DS62" s="59"/>
    </row>
    <row r="63" spans="1:123" x14ac:dyDescent="0.2">
      <c r="A63" s="60"/>
      <c r="B63" s="61"/>
      <c r="C63" s="61"/>
      <c r="D63" s="62"/>
      <c r="E63" s="63" t="s">
        <v>106</v>
      </c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4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8"/>
      <c r="CA63" s="58"/>
      <c r="CB63" s="58"/>
      <c r="CC63" s="58"/>
      <c r="CD63" s="58"/>
      <c r="CE63" s="58"/>
      <c r="CF63" s="58"/>
      <c r="CG63" s="58"/>
      <c r="CH63" s="58"/>
      <c r="CI63" s="58"/>
      <c r="CJ63" s="58"/>
      <c r="CK63" s="58"/>
      <c r="CL63" s="58"/>
      <c r="CM63" s="58"/>
      <c r="CN63" s="58"/>
      <c r="CO63" s="58"/>
      <c r="CP63" s="58"/>
      <c r="CQ63" s="58"/>
      <c r="CR63" s="58"/>
      <c r="CS63" s="58"/>
      <c r="CT63" s="58"/>
      <c r="CU63" s="58"/>
      <c r="CV63" s="58"/>
      <c r="CW63" s="58"/>
      <c r="CX63" s="58"/>
      <c r="CY63" s="58"/>
      <c r="CZ63" s="58"/>
      <c r="DA63" s="58"/>
      <c r="DB63" s="58"/>
      <c r="DC63" s="58"/>
      <c r="DD63" s="58"/>
      <c r="DE63" s="58"/>
      <c r="DF63" s="58"/>
      <c r="DG63" s="58"/>
      <c r="DH63" s="59"/>
      <c r="DI63" s="59"/>
      <c r="DJ63" s="59"/>
      <c r="DK63" s="59"/>
      <c r="DL63" s="59"/>
      <c r="DM63" s="59"/>
      <c r="DN63" s="59"/>
      <c r="DO63" s="59"/>
      <c r="DP63" s="59"/>
      <c r="DQ63" s="59"/>
      <c r="DR63" s="59"/>
      <c r="DS63" s="59"/>
    </row>
    <row r="64" spans="1:123" x14ac:dyDescent="0.2">
      <c r="A64" s="60"/>
      <c r="B64" s="61"/>
      <c r="C64" s="61"/>
      <c r="D64" s="62"/>
      <c r="E64" s="63" t="s">
        <v>107</v>
      </c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4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8"/>
      <c r="AU64" s="58"/>
      <c r="AV64" s="58"/>
      <c r="AW64" s="58"/>
      <c r="AX64" s="58"/>
      <c r="AY64" s="58"/>
      <c r="AZ64" s="58"/>
      <c r="BA64" s="58"/>
      <c r="BB64" s="58"/>
      <c r="BC64" s="58"/>
      <c r="BD64" s="58"/>
      <c r="BE64" s="58"/>
      <c r="BF64" s="58"/>
      <c r="BG64" s="58"/>
      <c r="BH64" s="58"/>
      <c r="BI64" s="58"/>
      <c r="BJ64" s="58"/>
      <c r="BK64" s="58"/>
      <c r="BL64" s="58"/>
      <c r="BM64" s="58"/>
      <c r="BN64" s="58"/>
      <c r="BO64" s="58"/>
      <c r="BP64" s="58"/>
      <c r="BQ64" s="58"/>
      <c r="BR64" s="58"/>
      <c r="BS64" s="58"/>
      <c r="BT64" s="58"/>
      <c r="BU64" s="58"/>
      <c r="BV64" s="58"/>
      <c r="BW64" s="58"/>
      <c r="BX64" s="58"/>
      <c r="BY64" s="58"/>
      <c r="BZ64" s="58"/>
      <c r="CA64" s="58"/>
      <c r="CB64" s="58"/>
      <c r="CC64" s="58"/>
      <c r="CD64" s="58"/>
      <c r="CE64" s="58"/>
      <c r="CF64" s="58"/>
      <c r="CG64" s="58"/>
      <c r="CH64" s="58"/>
      <c r="CI64" s="58"/>
      <c r="CJ64" s="58"/>
      <c r="CK64" s="58"/>
      <c r="CL64" s="58"/>
      <c r="CM64" s="58"/>
      <c r="CN64" s="58"/>
      <c r="CO64" s="58"/>
      <c r="CP64" s="58"/>
      <c r="CQ64" s="58"/>
      <c r="CR64" s="58"/>
      <c r="CS64" s="58"/>
      <c r="CT64" s="58"/>
      <c r="CU64" s="58"/>
      <c r="CV64" s="58"/>
      <c r="CW64" s="58"/>
      <c r="CX64" s="58"/>
      <c r="CY64" s="58"/>
      <c r="CZ64" s="58"/>
      <c r="DA64" s="58"/>
      <c r="DB64" s="58"/>
      <c r="DC64" s="58"/>
      <c r="DD64" s="58"/>
      <c r="DE64" s="58"/>
      <c r="DF64" s="58"/>
      <c r="DG64" s="58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</row>
    <row r="65" spans="1:123" x14ac:dyDescent="0.2">
      <c r="A65" s="65"/>
      <c r="B65" s="66"/>
      <c r="C65" s="66"/>
      <c r="D65" s="67"/>
      <c r="E65" s="68" t="s">
        <v>108</v>
      </c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9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8"/>
      <c r="AU65" s="58"/>
      <c r="AV65" s="58"/>
      <c r="AW65" s="58"/>
      <c r="AX65" s="58"/>
      <c r="AY65" s="58"/>
      <c r="AZ65" s="58"/>
      <c r="BA65" s="58"/>
      <c r="BB65" s="58"/>
      <c r="BC65" s="58"/>
      <c r="BD65" s="58"/>
      <c r="BE65" s="58"/>
      <c r="BF65" s="58"/>
      <c r="BG65" s="58"/>
      <c r="BH65" s="58"/>
      <c r="BI65" s="58"/>
      <c r="BJ65" s="58"/>
      <c r="BK65" s="58"/>
      <c r="BL65" s="58"/>
      <c r="BM65" s="58"/>
      <c r="BN65" s="58"/>
      <c r="BO65" s="58"/>
      <c r="BP65" s="58"/>
      <c r="BQ65" s="58"/>
      <c r="BR65" s="58"/>
      <c r="BS65" s="58"/>
      <c r="BT65" s="58"/>
      <c r="BU65" s="58"/>
      <c r="BV65" s="58"/>
      <c r="BW65" s="58"/>
      <c r="BX65" s="58"/>
      <c r="BY65" s="58"/>
      <c r="BZ65" s="58"/>
      <c r="CA65" s="58"/>
      <c r="CB65" s="58"/>
      <c r="CC65" s="58"/>
      <c r="CD65" s="58"/>
      <c r="CE65" s="58"/>
      <c r="CF65" s="58"/>
      <c r="CG65" s="58"/>
      <c r="CH65" s="58"/>
      <c r="CI65" s="58"/>
      <c r="CJ65" s="58"/>
      <c r="CK65" s="58"/>
      <c r="CL65" s="58"/>
      <c r="CM65" s="58"/>
      <c r="CN65" s="58"/>
      <c r="CO65" s="58"/>
      <c r="CP65" s="58"/>
      <c r="CQ65" s="58"/>
      <c r="CR65" s="58"/>
      <c r="CS65" s="58"/>
      <c r="CT65" s="58"/>
      <c r="CU65" s="58"/>
      <c r="CV65" s="58"/>
      <c r="CW65" s="58"/>
      <c r="CX65" s="58"/>
      <c r="CY65" s="58"/>
      <c r="CZ65" s="58"/>
      <c r="DA65" s="58"/>
      <c r="DB65" s="58"/>
      <c r="DC65" s="58"/>
      <c r="DD65" s="58"/>
      <c r="DE65" s="58"/>
      <c r="DF65" s="58"/>
      <c r="DG65" s="58"/>
      <c r="DH65" s="59"/>
      <c r="DI65" s="59"/>
      <c r="DJ65" s="59"/>
      <c r="DK65" s="59"/>
      <c r="DL65" s="59"/>
      <c r="DM65" s="59"/>
      <c r="DN65" s="59"/>
      <c r="DO65" s="59"/>
      <c r="DP65" s="59"/>
      <c r="DQ65" s="59"/>
      <c r="DR65" s="59"/>
      <c r="DS65" s="59"/>
    </row>
    <row r="66" spans="1:123" x14ac:dyDescent="0.2">
      <c r="A66" s="52" t="s">
        <v>101</v>
      </c>
      <c r="B66" s="53"/>
      <c r="C66" s="53"/>
      <c r="D66" s="54"/>
      <c r="E66" s="55" t="s">
        <v>109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6"/>
      <c r="AJ66" s="57" t="s">
        <v>66</v>
      </c>
      <c r="AK66" s="57"/>
      <c r="AL66" s="57"/>
      <c r="AM66" s="57"/>
      <c r="AN66" s="57"/>
      <c r="AO66" s="57"/>
      <c r="AP66" s="57"/>
      <c r="AQ66" s="57"/>
      <c r="AR66" s="57"/>
      <c r="AS66" s="57"/>
      <c r="AT66" s="58" t="s">
        <v>329</v>
      </c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 t="s">
        <v>329</v>
      </c>
      <c r="BF66" s="58"/>
      <c r="BG66" s="58"/>
      <c r="BH66" s="58"/>
      <c r="BI66" s="58"/>
      <c r="BJ66" s="58"/>
      <c r="BK66" s="58"/>
      <c r="BL66" s="58"/>
      <c r="BM66" s="58"/>
      <c r="BN66" s="58"/>
      <c r="BO66" s="58"/>
      <c r="BP66" s="58" t="s">
        <v>329</v>
      </c>
      <c r="BQ66" s="58"/>
      <c r="BR66" s="58"/>
      <c r="BS66" s="58"/>
      <c r="BT66" s="58"/>
      <c r="BU66" s="58"/>
      <c r="BV66" s="58"/>
      <c r="BW66" s="58"/>
      <c r="BX66" s="58"/>
      <c r="BY66" s="58"/>
      <c r="BZ66" s="58"/>
      <c r="CA66" s="58" t="s">
        <v>329</v>
      </c>
      <c r="CB66" s="58"/>
      <c r="CC66" s="58"/>
      <c r="CD66" s="58"/>
      <c r="CE66" s="58"/>
      <c r="CF66" s="58"/>
      <c r="CG66" s="58"/>
      <c r="CH66" s="58"/>
      <c r="CI66" s="58"/>
      <c r="CJ66" s="58"/>
      <c r="CK66" s="58"/>
      <c r="CL66" s="58" t="s">
        <v>329</v>
      </c>
      <c r="CM66" s="58"/>
      <c r="CN66" s="58"/>
      <c r="CO66" s="58"/>
      <c r="CP66" s="58"/>
      <c r="CQ66" s="58"/>
      <c r="CR66" s="58"/>
      <c r="CS66" s="58"/>
      <c r="CT66" s="58"/>
      <c r="CU66" s="58"/>
      <c r="CV66" s="58"/>
      <c r="CW66" s="58" t="s">
        <v>329</v>
      </c>
      <c r="CX66" s="58"/>
      <c r="CY66" s="58"/>
      <c r="CZ66" s="58"/>
      <c r="DA66" s="58"/>
      <c r="DB66" s="58"/>
      <c r="DC66" s="58"/>
      <c r="DD66" s="58"/>
      <c r="DE66" s="58"/>
      <c r="DF66" s="58"/>
      <c r="DG66" s="58"/>
      <c r="DH66" s="59" t="s">
        <v>336</v>
      </c>
      <c r="DI66" s="59"/>
      <c r="DJ66" s="59"/>
      <c r="DK66" s="59"/>
      <c r="DL66" s="59"/>
      <c r="DM66" s="59"/>
      <c r="DN66" s="59"/>
      <c r="DO66" s="59"/>
      <c r="DP66" s="59"/>
      <c r="DQ66" s="59"/>
      <c r="DR66" s="59"/>
      <c r="DS66" s="59"/>
    </row>
    <row r="67" spans="1:123" x14ac:dyDescent="0.2">
      <c r="A67" s="60"/>
      <c r="B67" s="61"/>
      <c r="C67" s="61"/>
      <c r="D67" s="62"/>
      <c r="E67" s="63" t="s">
        <v>110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4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8"/>
      <c r="AU67" s="58"/>
      <c r="AV67" s="58"/>
      <c r="AW67" s="58"/>
      <c r="AX67" s="58"/>
      <c r="AY67" s="58"/>
      <c r="AZ67" s="58"/>
      <c r="BA67" s="58"/>
      <c r="BB67" s="58"/>
      <c r="BC67" s="58"/>
      <c r="BD67" s="58"/>
      <c r="BE67" s="58"/>
      <c r="BF67" s="58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8"/>
      <c r="CA67" s="58"/>
      <c r="CB67" s="58"/>
      <c r="CC67" s="58"/>
      <c r="CD67" s="58"/>
      <c r="CE67" s="58"/>
      <c r="CF67" s="58"/>
      <c r="CG67" s="58"/>
      <c r="CH67" s="58"/>
      <c r="CI67" s="58"/>
      <c r="CJ67" s="58"/>
      <c r="CK67" s="58"/>
      <c r="CL67" s="58"/>
      <c r="CM67" s="58"/>
      <c r="CN67" s="58"/>
      <c r="CO67" s="58"/>
      <c r="CP67" s="58"/>
      <c r="CQ67" s="58"/>
      <c r="CR67" s="58"/>
      <c r="CS67" s="58"/>
      <c r="CT67" s="58"/>
      <c r="CU67" s="58"/>
      <c r="CV67" s="58"/>
      <c r="CW67" s="58"/>
      <c r="CX67" s="58"/>
      <c r="CY67" s="58"/>
      <c r="CZ67" s="58"/>
      <c r="DA67" s="58"/>
      <c r="DB67" s="58"/>
      <c r="DC67" s="58"/>
      <c r="DD67" s="58"/>
      <c r="DE67" s="58"/>
      <c r="DF67" s="58"/>
      <c r="DG67" s="58"/>
      <c r="DH67" s="59"/>
      <c r="DI67" s="59"/>
      <c r="DJ67" s="59"/>
      <c r="DK67" s="59"/>
      <c r="DL67" s="59"/>
      <c r="DM67" s="59"/>
      <c r="DN67" s="59"/>
      <c r="DO67" s="59"/>
      <c r="DP67" s="59"/>
      <c r="DQ67" s="59"/>
      <c r="DR67" s="59"/>
      <c r="DS67" s="59"/>
    </row>
    <row r="68" spans="1:123" x14ac:dyDescent="0.2">
      <c r="A68" s="60"/>
      <c r="B68" s="61"/>
      <c r="C68" s="61"/>
      <c r="D68" s="62"/>
      <c r="E68" s="63" t="s">
        <v>111</v>
      </c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4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8"/>
      <c r="AU68" s="58"/>
      <c r="AV68" s="58"/>
      <c r="AW68" s="58"/>
      <c r="AX68" s="58"/>
      <c r="AY68" s="58"/>
      <c r="AZ68" s="58"/>
      <c r="BA68" s="58"/>
      <c r="BB68" s="58"/>
      <c r="BC68" s="58"/>
      <c r="BD68" s="58"/>
      <c r="BE68" s="58"/>
      <c r="BF68" s="58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8"/>
      <c r="CA68" s="58"/>
      <c r="CB68" s="58"/>
      <c r="CC68" s="58"/>
      <c r="CD68" s="58"/>
      <c r="CE68" s="58"/>
      <c r="CF68" s="58"/>
      <c r="CG68" s="58"/>
      <c r="CH68" s="58"/>
      <c r="CI68" s="58"/>
      <c r="CJ68" s="58"/>
      <c r="CK68" s="58"/>
      <c r="CL68" s="58"/>
      <c r="CM68" s="58"/>
      <c r="CN68" s="58"/>
      <c r="CO68" s="58"/>
      <c r="CP68" s="58"/>
      <c r="CQ68" s="58"/>
      <c r="CR68" s="58"/>
      <c r="CS68" s="58"/>
      <c r="CT68" s="58"/>
      <c r="CU68" s="58"/>
      <c r="CV68" s="58"/>
      <c r="CW68" s="58"/>
      <c r="CX68" s="58"/>
      <c r="CY68" s="58"/>
      <c r="CZ68" s="58"/>
      <c r="DA68" s="58"/>
      <c r="DB68" s="58"/>
      <c r="DC68" s="58"/>
      <c r="DD68" s="58"/>
      <c r="DE68" s="58"/>
      <c r="DF68" s="58"/>
      <c r="DG68" s="58"/>
      <c r="DH68" s="59"/>
      <c r="DI68" s="59"/>
      <c r="DJ68" s="59"/>
      <c r="DK68" s="59"/>
      <c r="DL68" s="59"/>
      <c r="DM68" s="59"/>
      <c r="DN68" s="59"/>
      <c r="DO68" s="59"/>
      <c r="DP68" s="59"/>
      <c r="DQ68" s="59"/>
      <c r="DR68" s="59"/>
      <c r="DS68" s="59"/>
    </row>
    <row r="69" spans="1:123" x14ac:dyDescent="0.2">
      <c r="A69" s="60"/>
      <c r="B69" s="61"/>
      <c r="C69" s="61"/>
      <c r="D69" s="62"/>
      <c r="E69" s="63" t="s">
        <v>112</v>
      </c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4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8"/>
      <c r="AU69" s="58"/>
      <c r="AV69" s="58"/>
      <c r="AW69" s="58"/>
      <c r="AX69" s="58"/>
      <c r="AY69" s="58"/>
      <c r="AZ69" s="58"/>
      <c r="BA69" s="58"/>
      <c r="BB69" s="58"/>
      <c r="BC69" s="58"/>
      <c r="BD69" s="58"/>
      <c r="BE69" s="58"/>
      <c r="BF69" s="58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8"/>
      <c r="CA69" s="58"/>
      <c r="CB69" s="58"/>
      <c r="CC69" s="58"/>
      <c r="CD69" s="58"/>
      <c r="CE69" s="58"/>
      <c r="CF69" s="58"/>
      <c r="CG69" s="58"/>
      <c r="CH69" s="58"/>
      <c r="CI69" s="58"/>
      <c r="CJ69" s="58"/>
      <c r="CK69" s="58"/>
      <c r="CL69" s="58"/>
      <c r="CM69" s="58"/>
      <c r="CN69" s="58"/>
      <c r="CO69" s="58"/>
      <c r="CP69" s="58"/>
      <c r="CQ69" s="58"/>
      <c r="CR69" s="58"/>
      <c r="CS69" s="58"/>
      <c r="CT69" s="58"/>
      <c r="CU69" s="58"/>
      <c r="CV69" s="58"/>
      <c r="CW69" s="58"/>
      <c r="CX69" s="58"/>
      <c r="CY69" s="58"/>
      <c r="CZ69" s="58"/>
      <c r="DA69" s="58"/>
      <c r="DB69" s="58"/>
      <c r="DC69" s="58"/>
      <c r="DD69" s="58"/>
      <c r="DE69" s="58"/>
      <c r="DF69" s="58"/>
      <c r="DG69" s="58"/>
      <c r="DH69" s="59"/>
      <c r="DI69" s="59"/>
      <c r="DJ69" s="59"/>
      <c r="DK69" s="59"/>
      <c r="DL69" s="59"/>
      <c r="DM69" s="59"/>
      <c r="DN69" s="59"/>
      <c r="DO69" s="59"/>
      <c r="DP69" s="59"/>
      <c r="DQ69" s="59"/>
      <c r="DR69" s="59"/>
      <c r="DS69" s="59"/>
    </row>
    <row r="70" spans="1:123" x14ac:dyDescent="0.2">
      <c r="A70" s="65"/>
      <c r="B70" s="66"/>
      <c r="C70" s="66"/>
      <c r="D70" s="67"/>
      <c r="E70" s="68" t="s">
        <v>108</v>
      </c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9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8"/>
      <c r="AU70" s="58"/>
      <c r="AV70" s="58"/>
      <c r="AW70" s="58"/>
      <c r="AX70" s="58"/>
      <c r="AY70" s="58"/>
      <c r="AZ70" s="58"/>
      <c r="BA70" s="58"/>
      <c r="BB70" s="58"/>
      <c r="BC70" s="58"/>
      <c r="BD70" s="58"/>
      <c r="BE70" s="58"/>
      <c r="BF70" s="58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8"/>
      <c r="CA70" s="58"/>
      <c r="CB70" s="58"/>
      <c r="CC70" s="58"/>
      <c r="CD70" s="58"/>
      <c r="CE70" s="58"/>
      <c r="CF70" s="58"/>
      <c r="CG70" s="58"/>
      <c r="CH70" s="58"/>
      <c r="CI70" s="58"/>
      <c r="CJ70" s="58"/>
      <c r="CK70" s="58"/>
      <c r="CL70" s="58"/>
      <c r="CM70" s="58"/>
      <c r="CN70" s="58"/>
      <c r="CO70" s="58"/>
      <c r="CP70" s="58"/>
      <c r="CQ70" s="58"/>
      <c r="CR70" s="58"/>
      <c r="CS70" s="58"/>
      <c r="CT70" s="58"/>
      <c r="CU70" s="58"/>
      <c r="CV70" s="58"/>
      <c r="CW70" s="58"/>
      <c r="CX70" s="58"/>
      <c r="CY70" s="58"/>
      <c r="CZ70" s="58"/>
      <c r="DA70" s="58"/>
      <c r="DB70" s="58"/>
      <c r="DC70" s="58"/>
      <c r="DD70" s="58"/>
      <c r="DE70" s="58"/>
      <c r="DF70" s="58"/>
      <c r="DG70" s="58"/>
      <c r="DH70" s="59"/>
      <c r="DI70" s="59"/>
      <c r="DJ70" s="59"/>
      <c r="DK70" s="59"/>
      <c r="DL70" s="59"/>
      <c r="DM70" s="59"/>
      <c r="DN70" s="59"/>
      <c r="DO70" s="59"/>
      <c r="DP70" s="59"/>
      <c r="DQ70" s="59"/>
      <c r="DR70" s="59"/>
      <c r="DS70" s="59"/>
    </row>
    <row r="71" spans="1:123" x14ac:dyDescent="0.2">
      <c r="A71" s="52" t="s">
        <v>102</v>
      </c>
      <c r="B71" s="53"/>
      <c r="C71" s="53"/>
      <c r="D71" s="54"/>
      <c r="E71" s="55" t="s">
        <v>113</v>
      </c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6"/>
      <c r="AJ71" s="57" t="s">
        <v>41</v>
      </c>
      <c r="AK71" s="57"/>
      <c r="AL71" s="57"/>
      <c r="AM71" s="57"/>
      <c r="AN71" s="57"/>
      <c r="AO71" s="57"/>
      <c r="AP71" s="57"/>
      <c r="AQ71" s="57"/>
      <c r="AR71" s="57"/>
      <c r="AS71" s="57"/>
      <c r="AT71" s="58">
        <v>0</v>
      </c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>
        <v>0</v>
      </c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>
        <v>0</v>
      </c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>
        <v>0</v>
      </c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>
        <v>0</v>
      </c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>
        <v>0</v>
      </c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9" t="s">
        <v>337</v>
      </c>
      <c r="DI71" s="59"/>
      <c r="DJ71" s="59"/>
      <c r="DK71" s="59"/>
      <c r="DL71" s="59"/>
      <c r="DM71" s="59"/>
      <c r="DN71" s="59"/>
      <c r="DO71" s="59"/>
      <c r="DP71" s="59"/>
      <c r="DQ71" s="59"/>
      <c r="DR71" s="59"/>
      <c r="DS71" s="59"/>
    </row>
    <row r="72" spans="1:123" x14ac:dyDescent="0.2">
      <c r="A72" s="60"/>
      <c r="B72" s="61"/>
      <c r="C72" s="61"/>
      <c r="D72" s="62"/>
      <c r="E72" s="63" t="s">
        <v>114</v>
      </c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4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9"/>
      <c r="DI72" s="59"/>
      <c r="DJ72" s="59"/>
      <c r="DK72" s="59"/>
      <c r="DL72" s="59"/>
      <c r="DM72" s="59"/>
      <c r="DN72" s="59"/>
      <c r="DO72" s="59"/>
      <c r="DP72" s="59"/>
      <c r="DQ72" s="59"/>
      <c r="DR72" s="59"/>
      <c r="DS72" s="59"/>
    </row>
    <row r="73" spans="1:123" x14ac:dyDescent="0.2">
      <c r="A73" s="60"/>
      <c r="B73" s="61"/>
      <c r="C73" s="61"/>
      <c r="D73" s="62"/>
      <c r="E73" s="63" t="s">
        <v>115</v>
      </c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4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</row>
    <row r="74" spans="1:123" x14ac:dyDescent="0.2">
      <c r="A74" s="60"/>
      <c r="B74" s="61"/>
      <c r="C74" s="61"/>
      <c r="D74" s="62"/>
      <c r="E74" s="80" t="s">
        <v>116</v>
      </c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4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</row>
    <row r="75" spans="1:123" x14ac:dyDescent="0.2">
      <c r="A75" s="60"/>
      <c r="B75" s="61"/>
      <c r="C75" s="61"/>
      <c r="D75" s="62"/>
      <c r="E75" s="80" t="s">
        <v>117</v>
      </c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4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</row>
    <row r="76" spans="1:123" x14ac:dyDescent="0.2">
      <c r="A76" s="65"/>
      <c r="B76" s="66"/>
      <c r="C76" s="66"/>
      <c r="D76" s="67"/>
      <c r="E76" s="81" t="s">
        <v>118</v>
      </c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9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</row>
    <row r="77" spans="1:123" x14ac:dyDescent="0.2">
      <c r="A77" s="46" t="s">
        <v>119</v>
      </c>
      <c r="B77" s="47"/>
      <c r="C77" s="47"/>
      <c r="D77" s="47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47"/>
      <c r="AK77" s="47"/>
      <c r="AL77" s="47"/>
      <c r="AM77" s="47"/>
      <c r="AN77" s="47"/>
      <c r="AO77" s="47"/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8"/>
    </row>
    <row r="78" spans="1:123" x14ac:dyDescent="0.2">
      <c r="A78" s="52" t="s">
        <v>120</v>
      </c>
      <c r="B78" s="53"/>
      <c r="C78" s="53"/>
      <c r="D78" s="54"/>
      <c r="E78" s="55" t="s">
        <v>125</v>
      </c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6"/>
      <c r="AJ78" s="57" t="s">
        <v>41</v>
      </c>
      <c r="AK78" s="57"/>
      <c r="AL78" s="57"/>
      <c r="AM78" s="57"/>
      <c r="AN78" s="57"/>
      <c r="AO78" s="57"/>
      <c r="AP78" s="57"/>
      <c r="AQ78" s="57"/>
      <c r="AR78" s="57"/>
      <c r="AS78" s="57"/>
      <c r="AT78" s="58" t="s">
        <v>329</v>
      </c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 t="s">
        <v>329</v>
      </c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 t="s">
        <v>329</v>
      </c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 t="s">
        <v>329</v>
      </c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 t="s">
        <v>329</v>
      </c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 t="s">
        <v>329</v>
      </c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9" t="s">
        <v>334</v>
      </c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</row>
    <row r="79" spans="1:123" x14ac:dyDescent="0.2">
      <c r="A79" s="60"/>
      <c r="B79" s="61"/>
      <c r="C79" s="61"/>
      <c r="D79" s="62"/>
      <c r="E79" s="63" t="s">
        <v>126</v>
      </c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4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</row>
    <row r="80" spans="1:123" x14ac:dyDescent="0.2">
      <c r="A80" s="60"/>
      <c r="B80" s="61"/>
      <c r="C80" s="61"/>
      <c r="D80" s="62"/>
      <c r="E80" s="63" t="s">
        <v>127</v>
      </c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4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8"/>
      <c r="CA80" s="58"/>
      <c r="CB80" s="58"/>
      <c r="CC80" s="58"/>
      <c r="CD80" s="58"/>
      <c r="CE80" s="58"/>
      <c r="CF80" s="58"/>
      <c r="CG80" s="58"/>
      <c r="CH80" s="58"/>
      <c r="CI80" s="58"/>
      <c r="CJ80" s="58"/>
      <c r="CK80" s="58"/>
      <c r="CL80" s="58"/>
      <c r="CM80" s="58"/>
      <c r="CN80" s="58"/>
      <c r="CO80" s="58"/>
      <c r="CP80" s="58"/>
      <c r="CQ80" s="58"/>
      <c r="CR80" s="58"/>
      <c r="CS80" s="58"/>
      <c r="CT80" s="58"/>
      <c r="CU80" s="58"/>
      <c r="CV80" s="58"/>
      <c r="CW80" s="58"/>
      <c r="CX80" s="58"/>
      <c r="CY80" s="58"/>
      <c r="CZ80" s="58"/>
      <c r="DA80" s="58"/>
      <c r="DB80" s="58"/>
      <c r="DC80" s="58"/>
      <c r="DD80" s="58"/>
      <c r="DE80" s="58"/>
      <c r="DF80" s="58"/>
      <c r="DG80" s="58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</row>
    <row r="81" spans="1:123" x14ac:dyDescent="0.2">
      <c r="A81" s="60"/>
      <c r="B81" s="61"/>
      <c r="C81" s="61"/>
      <c r="D81" s="62"/>
      <c r="E81" s="63" t="s">
        <v>128</v>
      </c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4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8"/>
      <c r="CA81" s="58"/>
      <c r="CB81" s="58"/>
      <c r="CC81" s="58"/>
      <c r="CD81" s="58"/>
      <c r="CE81" s="58"/>
      <c r="CF81" s="58"/>
      <c r="CG81" s="58"/>
      <c r="CH81" s="58"/>
      <c r="CI81" s="58"/>
      <c r="CJ81" s="58"/>
      <c r="CK81" s="58"/>
      <c r="CL81" s="58"/>
      <c r="CM81" s="58"/>
      <c r="CN81" s="58"/>
      <c r="CO81" s="58"/>
      <c r="CP81" s="58"/>
      <c r="CQ81" s="58"/>
      <c r="CR81" s="58"/>
      <c r="CS81" s="58"/>
      <c r="CT81" s="58"/>
      <c r="CU81" s="58"/>
      <c r="CV81" s="58"/>
      <c r="CW81" s="58"/>
      <c r="CX81" s="58"/>
      <c r="CY81" s="58"/>
      <c r="CZ81" s="58"/>
      <c r="DA81" s="58"/>
      <c r="DB81" s="58"/>
      <c r="DC81" s="58"/>
      <c r="DD81" s="58"/>
      <c r="DE81" s="58"/>
      <c r="DF81" s="58"/>
      <c r="DG81" s="58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</row>
    <row r="82" spans="1:123" x14ac:dyDescent="0.2">
      <c r="A82" s="60"/>
      <c r="B82" s="61"/>
      <c r="C82" s="61"/>
      <c r="D82" s="62"/>
      <c r="E82" s="63" t="s">
        <v>129</v>
      </c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4"/>
      <c r="AJ82" s="57"/>
      <c r="AK82" s="57"/>
      <c r="AL82" s="57"/>
      <c r="AM82" s="57"/>
      <c r="AN82" s="57"/>
      <c r="AO82" s="57"/>
      <c r="AP82" s="57"/>
      <c r="AQ82" s="57"/>
      <c r="AR82" s="57"/>
      <c r="AS82" s="57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8"/>
      <c r="CA82" s="58"/>
      <c r="CB82" s="58"/>
      <c r="CC82" s="58"/>
      <c r="CD82" s="58"/>
      <c r="CE82" s="58"/>
      <c r="CF82" s="58"/>
      <c r="CG82" s="58"/>
      <c r="CH82" s="58"/>
      <c r="CI82" s="58"/>
      <c r="CJ82" s="58"/>
      <c r="CK82" s="58"/>
      <c r="CL82" s="58"/>
      <c r="CM82" s="58"/>
      <c r="CN82" s="58"/>
      <c r="CO82" s="58"/>
      <c r="CP82" s="58"/>
      <c r="CQ82" s="58"/>
      <c r="CR82" s="58"/>
      <c r="CS82" s="58"/>
      <c r="CT82" s="58"/>
      <c r="CU82" s="58"/>
      <c r="CV82" s="58"/>
      <c r="CW82" s="58"/>
      <c r="CX82" s="58"/>
      <c r="CY82" s="58"/>
      <c r="CZ82" s="58"/>
      <c r="DA82" s="58"/>
      <c r="DB82" s="58"/>
      <c r="DC82" s="58"/>
      <c r="DD82" s="58"/>
      <c r="DE82" s="58"/>
      <c r="DF82" s="58"/>
      <c r="DG82" s="58"/>
      <c r="DH82" s="59"/>
      <c r="DI82" s="59"/>
      <c r="DJ82" s="59"/>
      <c r="DK82" s="59"/>
      <c r="DL82" s="59"/>
      <c r="DM82" s="59"/>
      <c r="DN82" s="59"/>
      <c r="DO82" s="59"/>
      <c r="DP82" s="59"/>
      <c r="DQ82" s="59"/>
      <c r="DR82" s="59"/>
      <c r="DS82" s="59"/>
    </row>
    <row r="83" spans="1:123" x14ac:dyDescent="0.2">
      <c r="A83" s="65"/>
      <c r="B83" s="66"/>
      <c r="C83" s="66"/>
      <c r="D83" s="67"/>
      <c r="E83" s="68" t="s">
        <v>130</v>
      </c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Z83" s="68"/>
      <c r="AA83" s="68"/>
      <c r="AB83" s="68"/>
      <c r="AC83" s="68"/>
      <c r="AD83" s="68"/>
      <c r="AE83" s="68"/>
      <c r="AF83" s="68"/>
      <c r="AG83" s="68"/>
      <c r="AH83" s="68"/>
      <c r="AI83" s="69"/>
      <c r="AJ83" s="57"/>
      <c r="AK83" s="57"/>
      <c r="AL83" s="57"/>
      <c r="AM83" s="57"/>
      <c r="AN83" s="57"/>
      <c r="AO83" s="57"/>
      <c r="AP83" s="57"/>
      <c r="AQ83" s="57"/>
      <c r="AR83" s="57"/>
      <c r="AS83" s="57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  <c r="BM83" s="58"/>
      <c r="BN83" s="58"/>
      <c r="BO83" s="58"/>
      <c r="BP83" s="58"/>
      <c r="BQ83" s="58"/>
      <c r="BR83" s="58"/>
      <c r="BS83" s="58"/>
      <c r="BT83" s="58"/>
      <c r="BU83" s="58"/>
      <c r="BV83" s="58"/>
      <c r="BW83" s="58"/>
      <c r="BX83" s="58"/>
      <c r="BY83" s="58"/>
      <c r="BZ83" s="58"/>
      <c r="CA83" s="58"/>
      <c r="CB83" s="58"/>
      <c r="CC83" s="58"/>
      <c r="CD83" s="58"/>
      <c r="CE83" s="58"/>
      <c r="CF83" s="58"/>
      <c r="CG83" s="58"/>
      <c r="CH83" s="58"/>
      <c r="CI83" s="58"/>
      <c r="CJ83" s="58"/>
      <c r="CK83" s="58"/>
      <c r="CL83" s="58"/>
      <c r="CM83" s="58"/>
      <c r="CN83" s="58"/>
      <c r="CO83" s="58"/>
      <c r="CP83" s="58"/>
      <c r="CQ83" s="58"/>
      <c r="CR83" s="58"/>
      <c r="CS83" s="58"/>
      <c r="CT83" s="58"/>
      <c r="CU83" s="58"/>
      <c r="CV83" s="58"/>
      <c r="CW83" s="58"/>
      <c r="CX83" s="58"/>
      <c r="CY83" s="58"/>
      <c r="CZ83" s="58"/>
      <c r="DA83" s="58"/>
      <c r="DB83" s="58"/>
      <c r="DC83" s="58"/>
      <c r="DD83" s="58"/>
      <c r="DE83" s="58"/>
      <c r="DF83" s="58"/>
      <c r="DG83" s="58"/>
      <c r="DH83" s="59"/>
      <c r="DI83" s="59"/>
      <c r="DJ83" s="59"/>
      <c r="DK83" s="59"/>
      <c r="DL83" s="59"/>
      <c r="DM83" s="59"/>
      <c r="DN83" s="59"/>
      <c r="DO83" s="59"/>
      <c r="DP83" s="59"/>
      <c r="DQ83" s="59"/>
      <c r="DR83" s="59"/>
      <c r="DS83" s="59"/>
    </row>
    <row r="84" spans="1:123" x14ac:dyDescent="0.2">
      <c r="A84" s="52" t="s">
        <v>121</v>
      </c>
      <c r="B84" s="53"/>
      <c r="C84" s="53"/>
      <c r="D84" s="54"/>
      <c r="E84" s="55" t="s">
        <v>131</v>
      </c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6"/>
      <c r="AJ84" s="57" t="s">
        <v>66</v>
      </c>
      <c r="AK84" s="57"/>
      <c r="AL84" s="57"/>
      <c r="AM84" s="57"/>
      <c r="AN84" s="57"/>
      <c r="AO84" s="57"/>
      <c r="AP84" s="57"/>
      <c r="AQ84" s="57"/>
      <c r="AR84" s="57"/>
      <c r="AS84" s="57"/>
      <c r="AT84" s="58" t="s">
        <v>329</v>
      </c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 t="s">
        <v>329</v>
      </c>
      <c r="BF84" s="58"/>
      <c r="BG84" s="58"/>
      <c r="BH84" s="58"/>
      <c r="BI84" s="58"/>
      <c r="BJ84" s="58"/>
      <c r="BK84" s="58"/>
      <c r="BL84" s="58"/>
      <c r="BM84" s="58"/>
      <c r="BN84" s="58"/>
      <c r="BO84" s="58"/>
      <c r="BP84" s="58" t="s">
        <v>329</v>
      </c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 t="s">
        <v>329</v>
      </c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 t="s">
        <v>329</v>
      </c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 t="s">
        <v>329</v>
      </c>
      <c r="CX84" s="58"/>
      <c r="CY84" s="58"/>
      <c r="CZ84" s="58"/>
      <c r="DA84" s="58"/>
      <c r="DB84" s="58"/>
      <c r="DC84" s="58"/>
      <c r="DD84" s="58"/>
      <c r="DE84" s="58"/>
      <c r="DF84" s="58"/>
      <c r="DG84" s="58"/>
      <c r="DH84" s="59" t="s">
        <v>334</v>
      </c>
      <c r="DI84" s="59"/>
      <c r="DJ84" s="59"/>
      <c r="DK84" s="59"/>
      <c r="DL84" s="59"/>
      <c r="DM84" s="59"/>
      <c r="DN84" s="59"/>
      <c r="DO84" s="59"/>
      <c r="DP84" s="59"/>
      <c r="DQ84" s="59"/>
      <c r="DR84" s="59"/>
      <c r="DS84" s="59"/>
    </row>
    <row r="85" spans="1:123" x14ac:dyDescent="0.2">
      <c r="A85" s="60"/>
      <c r="B85" s="61"/>
      <c r="C85" s="61"/>
      <c r="D85" s="62"/>
      <c r="E85" s="63" t="s">
        <v>132</v>
      </c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4"/>
      <c r="AJ85" s="57"/>
      <c r="AK85" s="57"/>
      <c r="AL85" s="57"/>
      <c r="AM85" s="57"/>
      <c r="AN85" s="57"/>
      <c r="AO85" s="57"/>
      <c r="AP85" s="57"/>
      <c r="AQ85" s="57"/>
      <c r="AR85" s="57"/>
      <c r="AS85" s="57"/>
      <c r="AT85" s="58"/>
      <c r="AU85" s="58"/>
      <c r="AV85" s="58"/>
      <c r="AW85" s="58"/>
      <c r="AX85" s="58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58"/>
      <c r="BM85" s="58"/>
      <c r="BN85" s="58"/>
      <c r="BO85" s="58"/>
      <c r="BP85" s="58"/>
      <c r="BQ85" s="58"/>
      <c r="BR85" s="58"/>
      <c r="BS85" s="58"/>
      <c r="BT85" s="58"/>
      <c r="BU85" s="58"/>
      <c r="BV85" s="58"/>
      <c r="BW85" s="58"/>
      <c r="BX85" s="58"/>
      <c r="BY85" s="58"/>
      <c r="BZ85" s="58"/>
      <c r="CA85" s="58"/>
      <c r="CB85" s="58"/>
      <c r="CC85" s="58"/>
      <c r="CD85" s="58"/>
      <c r="CE85" s="58"/>
      <c r="CF85" s="58"/>
      <c r="CG85" s="58"/>
      <c r="CH85" s="58"/>
      <c r="CI85" s="58"/>
      <c r="CJ85" s="58"/>
      <c r="CK85" s="58"/>
      <c r="CL85" s="58"/>
      <c r="CM85" s="58"/>
      <c r="CN85" s="58"/>
      <c r="CO85" s="58"/>
      <c r="CP85" s="58"/>
      <c r="CQ85" s="58"/>
      <c r="CR85" s="58"/>
      <c r="CS85" s="58"/>
      <c r="CT85" s="58"/>
      <c r="CU85" s="58"/>
      <c r="CV85" s="58"/>
      <c r="CW85" s="58"/>
      <c r="CX85" s="58"/>
      <c r="CY85" s="58"/>
      <c r="CZ85" s="58"/>
      <c r="DA85" s="58"/>
      <c r="DB85" s="58"/>
      <c r="DC85" s="58"/>
      <c r="DD85" s="58"/>
      <c r="DE85" s="58"/>
      <c r="DF85" s="58"/>
      <c r="DG85" s="58"/>
      <c r="DH85" s="59"/>
      <c r="DI85" s="59"/>
      <c r="DJ85" s="59"/>
      <c r="DK85" s="59"/>
      <c r="DL85" s="59"/>
      <c r="DM85" s="59"/>
      <c r="DN85" s="59"/>
      <c r="DO85" s="59"/>
      <c r="DP85" s="59"/>
      <c r="DQ85" s="59"/>
      <c r="DR85" s="59"/>
      <c r="DS85" s="59"/>
    </row>
    <row r="86" spans="1:123" x14ac:dyDescent="0.2">
      <c r="A86" s="60"/>
      <c r="B86" s="61"/>
      <c r="C86" s="61"/>
      <c r="D86" s="62"/>
      <c r="E86" s="63" t="s">
        <v>133</v>
      </c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4"/>
      <c r="AJ86" s="57"/>
      <c r="AK86" s="57"/>
      <c r="AL86" s="57"/>
      <c r="AM86" s="57"/>
      <c r="AN86" s="57"/>
      <c r="AO86" s="57"/>
      <c r="AP86" s="57"/>
      <c r="AQ86" s="57"/>
      <c r="AR86" s="57"/>
      <c r="AS86" s="57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58"/>
      <c r="BM86" s="58"/>
      <c r="BN86" s="58"/>
      <c r="BO86" s="58"/>
      <c r="BP86" s="58"/>
      <c r="BQ86" s="58"/>
      <c r="BR86" s="58"/>
      <c r="BS86" s="58"/>
      <c r="BT86" s="58"/>
      <c r="BU86" s="58"/>
      <c r="BV86" s="58"/>
      <c r="BW86" s="58"/>
      <c r="BX86" s="58"/>
      <c r="BY86" s="58"/>
      <c r="BZ86" s="58"/>
      <c r="CA86" s="58"/>
      <c r="CB86" s="58"/>
      <c r="CC86" s="58"/>
      <c r="CD86" s="58"/>
      <c r="CE86" s="58"/>
      <c r="CF86" s="58"/>
      <c r="CG86" s="58"/>
      <c r="CH86" s="58"/>
      <c r="CI86" s="58"/>
      <c r="CJ86" s="58"/>
      <c r="CK86" s="58"/>
      <c r="CL86" s="58"/>
      <c r="CM86" s="58"/>
      <c r="CN86" s="58"/>
      <c r="CO86" s="58"/>
      <c r="CP86" s="58"/>
      <c r="CQ86" s="58"/>
      <c r="CR86" s="58"/>
      <c r="CS86" s="58"/>
      <c r="CT86" s="58"/>
      <c r="CU86" s="58"/>
      <c r="CV86" s="58"/>
      <c r="CW86" s="58"/>
      <c r="CX86" s="58"/>
      <c r="CY86" s="58"/>
      <c r="CZ86" s="58"/>
      <c r="DA86" s="58"/>
      <c r="DB86" s="58"/>
      <c r="DC86" s="58"/>
      <c r="DD86" s="58"/>
      <c r="DE86" s="58"/>
      <c r="DF86" s="58"/>
      <c r="DG86" s="58"/>
      <c r="DH86" s="59"/>
      <c r="DI86" s="59"/>
      <c r="DJ86" s="59"/>
      <c r="DK86" s="59"/>
      <c r="DL86" s="59"/>
      <c r="DM86" s="59"/>
      <c r="DN86" s="59"/>
      <c r="DO86" s="59"/>
      <c r="DP86" s="59"/>
      <c r="DQ86" s="59"/>
      <c r="DR86" s="59"/>
      <c r="DS86" s="59"/>
    </row>
    <row r="87" spans="1:123" x14ac:dyDescent="0.2">
      <c r="A87" s="60"/>
      <c r="B87" s="61"/>
      <c r="C87" s="61"/>
      <c r="D87" s="62"/>
      <c r="E87" s="63" t="s">
        <v>134</v>
      </c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4"/>
      <c r="AJ87" s="57"/>
      <c r="AK87" s="57"/>
      <c r="AL87" s="57"/>
      <c r="AM87" s="57"/>
      <c r="AN87" s="57"/>
      <c r="AO87" s="57"/>
      <c r="AP87" s="57"/>
      <c r="AQ87" s="57"/>
      <c r="AR87" s="57"/>
      <c r="AS87" s="57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58"/>
      <c r="BW87" s="58"/>
      <c r="BX87" s="58"/>
      <c r="BY87" s="58"/>
      <c r="BZ87" s="58"/>
      <c r="CA87" s="58"/>
      <c r="CB87" s="58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58"/>
      <c r="CW87" s="58"/>
      <c r="CX87" s="58"/>
      <c r="CY87" s="58"/>
      <c r="CZ87" s="58"/>
      <c r="DA87" s="58"/>
      <c r="DB87" s="58"/>
      <c r="DC87" s="58"/>
      <c r="DD87" s="58"/>
      <c r="DE87" s="58"/>
      <c r="DF87" s="58"/>
      <c r="DG87" s="58"/>
      <c r="DH87" s="59"/>
      <c r="DI87" s="59"/>
      <c r="DJ87" s="59"/>
      <c r="DK87" s="59"/>
      <c r="DL87" s="59"/>
      <c r="DM87" s="59"/>
      <c r="DN87" s="59"/>
      <c r="DO87" s="59"/>
      <c r="DP87" s="59"/>
      <c r="DQ87" s="59"/>
      <c r="DR87" s="59"/>
      <c r="DS87" s="59"/>
    </row>
    <row r="88" spans="1:123" x14ac:dyDescent="0.2">
      <c r="A88" s="65"/>
      <c r="B88" s="66"/>
      <c r="C88" s="66"/>
      <c r="D88" s="67"/>
      <c r="E88" s="68" t="s">
        <v>135</v>
      </c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Z88" s="68"/>
      <c r="AA88" s="68"/>
      <c r="AB88" s="68"/>
      <c r="AC88" s="68"/>
      <c r="AD88" s="68"/>
      <c r="AE88" s="68"/>
      <c r="AF88" s="68"/>
      <c r="AG88" s="68"/>
      <c r="AH88" s="68"/>
      <c r="AI88" s="69"/>
      <c r="AJ88" s="57"/>
      <c r="AK88" s="57"/>
      <c r="AL88" s="57"/>
      <c r="AM88" s="57"/>
      <c r="AN88" s="57"/>
      <c r="AO88" s="57"/>
      <c r="AP88" s="57"/>
      <c r="AQ88" s="57"/>
      <c r="AR88" s="57"/>
      <c r="AS88" s="57"/>
      <c r="AT88" s="58"/>
      <c r="AU88" s="58"/>
      <c r="AV88" s="58"/>
      <c r="AW88" s="58"/>
      <c r="AX88" s="58"/>
      <c r="AY88" s="58"/>
      <c r="AZ88" s="58"/>
      <c r="BA88" s="58"/>
      <c r="BB88" s="58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58"/>
      <c r="BW88" s="58"/>
      <c r="BX88" s="58"/>
      <c r="BY88" s="58"/>
      <c r="BZ88" s="58"/>
      <c r="CA88" s="58"/>
      <c r="CB88" s="58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58"/>
      <c r="CW88" s="58"/>
      <c r="CX88" s="58"/>
      <c r="CY88" s="58"/>
      <c r="CZ88" s="58"/>
      <c r="DA88" s="58"/>
      <c r="DB88" s="58"/>
      <c r="DC88" s="58"/>
      <c r="DD88" s="58"/>
      <c r="DE88" s="58"/>
      <c r="DF88" s="58"/>
      <c r="DG88" s="58"/>
      <c r="DH88" s="59"/>
      <c r="DI88" s="59"/>
      <c r="DJ88" s="59"/>
      <c r="DK88" s="59"/>
      <c r="DL88" s="59"/>
      <c r="DM88" s="59"/>
      <c r="DN88" s="59"/>
      <c r="DO88" s="59"/>
      <c r="DP88" s="59"/>
      <c r="DQ88" s="59"/>
      <c r="DR88" s="59"/>
      <c r="DS88" s="59"/>
    </row>
    <row r="89" spans="1:123" x14ac:dyDescent="0.2">
      <c r="A89" s="52" t="s">
        <v>122</v>
      </c>
      <c r="B89" s="53"/>
      <c r="C89" s="53"/>
      <c r="D89" s="54"/>
      <c r="E89" s="55" t="s">
        <v>131</v>
      </c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6"/>
      <c r="AJ89" s="57" t="s">
        <v>66</v>
      </c>
      <c r="AK89" s="57"/>
      <c r="AL89" s="57"/>
      <c r="AM89" s="57"/>
      <c r="AN89" s="57"/>
      <c r="AO89" s="57"/>
      <c r="AP89" s="57"/>
      <c r="AQ89" s="57"/>
      <c r="AR89" s="57"/>
      <c r="AS89" s="57"/>
      <c r="AT89" s="58">
        <v>0</v>
      </c>
      <c r="AU89" s="58"/>
      <c r="AV89" s="58"/>
      <c r="AW89" s="58"/>
      <c r="AX89" s="58"/>
      <c r="AY89" s="58"/>
      <c r="AZ89" s="58"/>
      <c r="BA89" s="58"/>
      <c r="BB89" s="58"/>
      <c r="BC89" s="58"/>
      <c r="BD89" s="58"/>
      <c r="BE89" s="58">
        <v>0</v>
      </c>
      <c r="BF89" s="58"/>
      <c r="BG89" s="58"/>
      <c r="BH89" s="58"/>
      <c r="BI89" s="58"/>
      <c r="BJ89" s="58"/>
      <c r="BK89" s="58"/>
      <c r="BL89" s="58"/>
      <c r="BM89" s="58"/>
      <c r="BN89" s="58"/>
      <c r="BO89" s="58"/>
      <c r="BP89" s="58">
        <v>0</v>
      </c>
      <c r="BQ89" s="58"/>
      <c r="BR89" s="58"/>
      <c r="BS89" s="58"/>
      <c r="BT89" s="58"/>
      <c r="BU89" s="58"/>
      <c r="BV89" s="58"/>
      <c r="BW89" s="58"/>
      <c r="BX89" s="58"/>
      <c r="BY89" s="58"/>
      <c r="BZ89" s="58"/>
      <c r="CA89" s="58">
        <v>0</v>
      </c>
      <c r="CB89" s="58"/>
      <c r="CC89" s="58"/>
      <c r="CD89" s="58"/>
      <c r="CE89" s="58"/>
      <c r="CF89" s="58"/>
      <c r="CG89" s="58"/>
      <c r="CH89" s="58"/>
      <c r="CI89" s="58"/>
      <c r="CJ89" s="58"/>
      <c r="CK89" s="58"/>
      <c r="CL89" s="58">
        <v>0</v>
      </c>
      <c r="CM89" s="58"/>
      <c r="CN89" s="58"/>
      <c r="CO89" s="58"/>
      <c r="CP89" s="58"/>
      <c r="CQ89" s="58"/>
      <c r="CR89" s="58"/>
      <c r="CS89" s="58"/>
      <c r="CT89" s="58"/>
      <c r="CU89" s="58"/>
      <c r="CV89" s="58"/>
      <c r="CW89" s="58">
        <v>0</v>
      </c>
      <c r="CX89" s="58"/>
      <c r="CY89" s="58"/>
      <c r="CZ89" s="58"/>
      <c r="DA89" s="58"/>
      <c r="DB89" s="58"/>
      <c r="DC89" s="58"/>
      <c r="DD89" s="58"/>
      <c r="DE89" s="58"/>
      <c r="DF89" s="58"/>
      <c r="DG89" s="58"/>
      <c r="DH89" s="59" t="s">
        <v>335</v>
      </c>
      <c r="DI89" s="59"/>
      <c r="DJ89" s="59"/>
      <c r="DK89" s="59"/>
      <c r="DL89" s="59"/>
      <c r="DM89" s="59"/>
      <c r="DN89" s="59"/>
      <c r="DO89" s="59"/>
      <c r="DP89" s="59"/>
      <c r="DQ89" s="59"/>
      <c r="DR89" s="59"/>
      <c r="DS89" s="59"/>
    </row>
    <row r="90" spans="1:123" x14ac:dyDescent="0.2">
      <c r="A90" s="60"/>
      <c r="B90" s="61"/>
      <c r="C90" s="61"/>
      <c r="D90" s="62"/>
      <c r="E90" s="63" t="s">
        <v>136</v>
      </c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4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8"/>
      <c r="AU90" s="58"/>
      <c r="AV90" s="58"/>
      <c r="AW90" s="58"/>
      <c r="AX90" s="58"/>
      <c r="AY90" s="58"/>
      <c r="AZ90" s="58"/>
      <c r="BA90" s="58"/>
      <c r="BB90" s="58"/>
      <c r="BC90" s="58"/>
      <c r="BD90" s="58"/>
      <c r="BE90" s="58"/>
      <c r="BF90" s="58"/>
      <c r="BG90" s="58"/>
      <c r="BH90" s="58"/>
      <c r="BI90" s="58"/>
      <c r="BJ90" s="58"/>
      <c r="BK90" s="58"/>
      <c r="BL90" s="58"/>
      <c r="BM90" s="58"/>
      <c r="BN90" s="58"/>
      <c r="BO90" s="58"/>
      <c r="BP90" s="58"/>
      <c r="BQ90" s="58"/>
      <c r="BR90" s="58"/>
      <c r="BS90" s="58"/>
      <c r="BT90" s="58"/>
      <c r="BU90" s="58"/>
      <c r="BV90" s="58"/>
      <c r="BW90" s="58"/>
      <c r="BX90" s="58"/>
      <c r="BY90" s="58"/>
      <c r="BZ90" s="58"/>
      <c r="CA90" s="58"/>
      <c r="CB90" s="58"/>
      <c r="CC90" s="58"/>
      <c r="CD90" s="58"/>
      <c r="CE90" s="58"/>
      <c r="CF90" s="58"/>
      <c r="CG90" s="58"/>
      <c r="CH90" s="58"/>
      <c r="CI90" s="58"/>
      <c r="CJ90" s="58"/>
      <c r="CK90" s="58"/>
      <c r="CL90" s="58"/>
      <c r="CM90" s="58"/>
      <c r="CN90" s="58"/>
      <c r="CO90" s="58"/>
      <c r="CP90" s="58"/>
      <c r="CQ90" s="58"/>
      <c r="CR90" s="58"/>
      <c r="CS90" s="58"/>
      <c r="CT90" s="58"/>
      <c r="CU90" s="58"/>
      <c r="CV90" s="58"/>
      <c r="CW90" s="58"/>
      <c r="CX90" s="58"/>
      <c r="CY90" s="58"/>
      <c r="CZ90" s="58"/>
      <c r="DA90" s="58"/>
      <c r="DB90" s="58"/>
      <c r="DC90" s="58"/>
      <c r="DD90" s="58"/>
      <c r="DE90" s="58"/>
      <c r="DF90" s="58"/>
      <c r="DG90" s="58"/>
      <c r="DH90" s="59"/>
      <c r="DI90" s="59"/>
      <c r="DJ90" s="59"/>
      <c r="DK90" s="59"/>
      <c r="DL90" s="59"/>
      <c r="DM90" s="59"/>
      <c r="DN90" s="59"/>
      <c r="DO90" s="59"/>
      <c r="DP90" s="59"/>
      <c r="DQ90" s="59"/>
      <c r="DR90" s="59"/>
      <c r="DS90" s="59"/>
    </row>
    <row r="91" spans="1:123" x14ac:dyDescent="0.2">
      <c r="A91" s="60"/>
      <c r="B91" s="61"/>
      <c r="C91" s="61"/>
      <c r="D91" s="62"/>
      <c r="E91" s="63" t="s">
        <v>137</v>
      </c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4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58"/>
      <c r="DA91" s="58"/>
      <c r="DB91" s="58"/>
      <c r="DC91" s="58"/>
      <c r="DD91" s="58"/>
      <c r="DE91" s="58"/>
      <c r="DF91" s="58"/>
      <c r="DG91" s="58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</row>
    <row r="92" spans="1:123" x14ac:dyDescent="0.2">
      <c r="A92" s="60"/>
      <c r="B92" s="61"/>
      <c r="C92" s="61"/>
      <c r="D92" s="62"/>
      <c r="E92" s="63" t="s">
        <v>138</v>
      </c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4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</row>
    <row r="93" spans="1:123" x14ac:dyDescent="0.2">
      <c r="A93" s="60"/>
      <c r="B93" s="61"/>
      <c r="C93" s="61"/>
      <c r="D93" s="62"/>
      <c r="E93" s="63" t="s">
        <v>139</v>
      </c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4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</row>
    <row r="94" spans="1:123" x14ac:dyDescent="0.2">
      <c r="A94" s="65"/>
      <c r="B94" s="66"/>
      <c r="C94" s="66"/>
      <c r="D94" s="67"/>
      <c r="E94" s="63" t="s">
        <v>92</v>
      </c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4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</row>
    <row r="95" spans="1:123" x14ac:dyDescent="0.2">
      <c r="A95" s="52" t="s">
        <v>123</v>
      </c>
      <c r="B95" s="53"/>
      <c r="C95" s="53"/>
      <c r="D95" s="54"/>
      <c r="E95" s="55" t="s">
        <v>140</v>
      </c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6"/>
      <c r="AJ95" s="57" t="s">
        <v>66</v>
      </c>
      <c r="AK95" s="57"/>
      <c r="AL95" s="57"/>
      <c r="AM95" s="57"/>
      <c r="AN95" s="57"/>
      <c r="AO95" s="57"/>
      <c r="AP95" s="57"/>
      <c r="AQ95" s="57"/>
      <c r="AR95" s="57"/>
      <c r="AS95" s="57"/>
      <c r="AT95" s="58" t="s">
        <v>329</v>
      </c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 t="s">
        <v>329</v>
      </c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 t="s">
        <v>329</v>
      </c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 t="s">
        <v>329</v>
      </c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 t="s">
        <v>329</v>
      </c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 t="s">
        <v>329</v>
      </c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9" t="s">
        <v>334</v>
      </c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</row>
    <row r="96" spans="1:123" x14ac:dyDescent="0.2">
      <c r="A96" s="60"/>
      <c r="B96" s="61"/>
      <c r="C96" s="61"/>
      <c r="D96" s="62"/>
      <c r="E96" s="63" t="s">
        <v>141</v>
      </c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4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</row>
    <row r="97" spans="1:123" x14ac:dyDescent="0.2">
      <c r="A97" s="60"/>
      <c r="B97" s="61"/>
      <c r="C97" s="61"/>
      <c r="D97" s="62"/>
      <c r="E97" s="63" t="s">
        <v>142</v>
      </c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4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</row>
    <row r="98" spans="1:123" x14ac:dyDescent="0.2">
      <c r="A98" s="65"/>
      <c r="B98" s="66"/>
      <c r="C98" s="66"/>
      <c r="D98" s="67"/>
      <c r="E98" s="68" t="s">
        <v>143</v>
      </c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9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8"/>
      <c r="BP98" s="58"/>
      <c r="BQ98" s="58"/>
      <c r="BR98" s="58"/>
      <c r="BS98" s="58"/>
      <c r="BT98" s="58"/>
      <c r="BU98" s="58"/>
      <c r="BV98" s="58"/>
      <c r="BW98" s="58"/>
      <c r="BX98" s="58"/>
      <c r="BY98" s="58"/>
      <c r="BZ98" s="58"/>
      <c r="CA98" s="58"/>
      <c r="CB98" s="58"/>
      <c r="CC98" s="58"/>
      <c r="CD98" s="58"/>
      <c r="CE98" s="58"/>
      <c r="CF98" s="58"/>
      <c r="CG98" s="58"/>
      <c r="CH98" s="58"/>
      <c r="CI98" s="58"/>
      <c r="CJ98" s="58"/>
      <c r="CK98" s="58"/>
      <c r="CL98" s="58"/>
      <c r="CM98" s="58"/>
      <c r="CN98" s="58"/>
      <c r="CO98" s="58"/>
      <c r="CP98" s="58"/>
      <c r="CQ98" s="58"/>
      <c r="CR98" s="58"/>
      <c r="CS98" s="58"/>
      <c r="CT98" s="58"/>
      <c r="CU98" s="58"/>
      <c r="CV98" s="58"/>
      <c r="CW98" s="58"/>
      <c r="CX98" s="58"/>
      <c r="CY98" s="58"/>
      <c r="CZ98" s="58"/>
      <c r="DA98" s="58"/>
      <c r="DB98" s="58"/>
      <c r="DC98" s="58"/>
      <c r="DD98" s="58"/>
      <c r="DE98" s="58"/>
      <c r="DF98" s="58"/>
      <c r="DG98" s="58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</row>
    <row r="99" spans="1:123" x14ac:dyDescent="0.2">
      <c r="A99" s="52" t="s">
        <v>124</v>
      </c>
      <c r="B99" s="53"/>
      <c r="C99" s="53"/>
      <c r="D99" s="54"/>
      <c r="E99" s="55" t="s">
        <v>144</v>
      </c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6"/>
      <c r="AJ99" s="57" t="s">
        <v>66</v>
      </c>
      <c r="AK99" s="57"/>
      <c r="AL99" s="57"/>
      <c r="AM99" s="57"/>
      <c r="AN99" s="57"/>
      <c r="AO99" s="57"/>
      <c r="AP99" s="57"/>
      <c r="AQ99" s="57"/>
      <c r="AR99" s="57"/>
      <c r="AS99" s="57"/>
      <c r="AT99" s="58" t="s">
        <v>329</v>
      </c>
      <c r="AU99" s="58"/>
      <c r="AV99" s="58"/>
      <c r="AW99" s="58"/>
      <c r="AX99" s="58"/>
      <c r="AY99" s="58"/>
      <c r="AZ99" s="58"/>
      <c r="BA99" s="58"/>
      <c r="BB99" s="58"/>
      <c r="BC99" s="58"/>
      <c r="BD99" s="58"/>
      <c r="BE99" s="58" t="s">
        <v>329</v>
      </c>
      <c r="BF99" s="58"/>
      <c r="BG99" s="58"/>
      <c r="BH99" s="58"/>
      <c r="BI99" s="58"/>
      <c r="BJ99" s="58"/>
      <c r="BK99" s="58"/>
      <c r="BL99" s="58"/>
      <c r="BM99" s="58"/>
      <c r="BN99" s="58"/>
      <c r="BO99" s="58"/>
      <c r="BP99" s="58" t="s">
        <v>329</v>
      </c>
      <c r="BQ99" s="58"/>
      <c r="BR99" s="58"/>
      <c r="BS99" s="58"/>
      <c r="BT99" s="58"/>
      <c r="BU99" s="58"/>
      <c r="BV99" s="58"/>
      <c r="BW99" s="58"/>
      <c r="BX99" s="58"/>
      <c r="BY99" s="58"/>
      <c r="BZ99" s="58"/>
      <c r="CA99" s="58" t="s">
        <v>329</v>
      </c>
      <c r="CB99" s="58"/>
      <c r="CC99" s="58"/>
      <c r="CD99" s="58"/>
      <c r="CE99" s="58"/>
      <c r="CF99" s="58"/>
      <c r="CG99" s="58"/>
      <c r="CH99" s="58"/>
      <c r="CI99" s="58"/>
      <c r="CJ99" s="58"/>
      <c r="CK99" s="58"/>
      <c r="CL99" s="58" t="s">
        <v>329</v>
      </c>
      <c r="CM99" s="58"/>
      <c r="CN99" s="58"/>
      <c r="CO99" s="58"/>
      <c r="CP99" s="58"/>
      <c r="CQ99" s="58"/>
      <c r="CR99" s="58"/>
      <c r="CS99" s="58"/>
      <c r="CT99" s="58"/>
      <c r="CU99" s="58"/>
      <c r="CV99" s="58"/>
      <c r="CW99" s="58" t="s">
        <v>329</v>
      </c>
      <c r="CX99" s="58"/>
      <c r="CY99" s="58"/>
      <c r="CZ99" s="58"/>
      <c r="DA99" s="58"/>
      <c r="DB99" s="58"/>
      <c r="DC99" s="58"/>
      <c r="DD99" s="58"/>
      <c r="DE99" s="58"/>
      <c r="DF99" s="58"/>
      <c r="DG99" s="58"/>
      <c r="DH99" s="59" t="s">
        <v>334</v>
      </c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</row>
    <row r="100" spans="1:123" x14ac:dyDescent="0.2">
      <c r="A100" s="60"/>
      <c r="B100" s="61"/>
      <c r="C100" s="61"/>
      <c r="D100" s="62"/>
      <c r="E100" s="63" t="s">
        <v>145</v>
      </c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4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  <c r="BD100" s="58"/>
      <c r="BE100" s="58"/>
      <c r="BF100" s="58"/>
      <c r="BG100" s="58"/>
      <c r="BH100" s="58"/>
      <c r="BI100" s="58"/>
      <c r="BJ100" s="58"/>
      <c r="BK100" s="58"/>
      <c r="BL100" s="58"/>
      <c r="BM100" s="58"/>
      <c r="BN100" s="58"/>
      <c r="BO100" s="58"/>
      <c r="BP100" s="58"/>
      <c r="BQ100" s="58"/>
      <c r="BR100" s="58"/>
      <c r="BS100" s="58"/>
      <c r="BT100" s="58"/>
      <c r="BU100" s="58"/>
      <c r="BV100" s="58"/>
      <c r="BW100" s="58"/>
      <c r="BX100" s="58"/>
      <c r="BY100" s="58"/>
      <c r="BZ100" s="58"/>
      <c r="CA100" s="58"/>
      <c r="CB100" s="58"/>
      <c r="CC100" s="58"/>
      <c r="CD100" s="58"/>
      <c r="CE100" s="58"/>
      <c r="CF100" s="58"/>
      <c r="CG100" s="58"/>
      <c r="CH100" s="58"/>
      <c r="CI100" s="58"/>
      <c r="CJ100" s="58"/>
      <c r="CK100" s="58"/>
      <c r="CL100" s="58"/>
      <c r="CM100" s="58"/>
      <c r="CN100" s="58"/>
      <c r="CO100" s="58"/>
      <c r="CP100" s="58"/>
      <c r="CQ100" s="58"/>
      <c r="CR100" s="58"/>
      <c r="CS100" s="58"/>
      <c r="CT100" s="58"/>
      <c r="CU100" s="58"/>
      <c r="CV100" s="58"/>
      <c r="CW100" s="58"/>
      <c r="CX100" s="58"/>
      <c r="CY100" s="58"/>
      <c r="CZ100" s="58"/>
      <c r="DA100" s="58"/>
      <c r="DB100" s="58"/>
      <c r="DC100" s="58"/>
      <c r="DD100" s="58"/>
      <c r="DE100" s="58"/>
      <c r="DF100" s="58"/>
      <c r="DG100" s="58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</row>
    <row r="101" spans="1:123" x14ac:dyDescent="0.2">
      <c r="A101" s="60"/>
      <c r="B101" s="61"/>
      <c r="C101" s="61"/>
      <c r="D101" s="62"/>
      <c r="E101" s="63" t="s">
        <v>146</v>
      </c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4"/>
      <c r="AJ101" s="57"/>
      <c r="AK101" s="57"/>
      <c r="AL101" s="57"/>
      <c r="AM101" s="57"/>
      <c r="AN101" s="57"/>
      <c r="AO101" s="57"/>
      <c r="AP101" s="57"/>
      <c r="AQ101" s="57"/>
      <c r="AR101" s="57"/>
      <c r="AS101" s="57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  <c r="BD101" s="58"/>
      <c r="BE101" s="58"/>
      <c r="BF101" s="58"/>
      <c r="BG101" s="58"/>
      <c r="BH101" s="58"/>
      <c r="BI101" s="58"/>
      <c r="BJ101" s="58"/>
      <c r="BK101" s="58"/>
      <c r="BL101" s="58"/>
      <c r="BM101" s="58"/>
      <c r="BN101" s="58"/>
      <c r="BO101" s="58"/>
      <c r="BP101" s="58"/>
      <c r="BQ101" s="58"/>
      <c r="BR101" s="58"/>
      <c r="BS101" s="58"/>
      <c r="BT101" s="58"/>
      <c r="BU101" s="58"/>
      <c r="BV101" s="58"/>
      <c r="BW101" s="58"/>
      <c r="BX101" s="58"/>
      <c r="BY101" s="58"/>
      <c r="BZ101" s="58"/>
      <c r="CA101" s="58"/>
      <c r="CB101" s="58"/>
      <c r="CC101" s="58"/>
      <c r="CD101" s="58"/>
      <c r="CE101" s="58"/>
      <c r="CF101" s="58"/>
      <c r="CG101" s="58"/>
      <c r="CH101" s="58"/>
      <c r="CI101" s="58"/>
      <c r="CJ101" s="58"/>
      <c r="CK101" s="58"/>
      <c r="CL101" s="58"/>
      <c r="CM101" s="58"/>
      <c r="CN101" s="58"/>
      <c r="CO101" s="58"/>
      <c r="CP101" s="58"/>
      <c r="CQ101" s="58"/>
      <c r="CR101" s="58"/>
      <c r="CS101" s="58"/>
      <c r="CT101" s="58"/>
      <c r="CU101" s="58"/>
      <c r="CV101" s="58"/>
      <c r="CW101" s="58"/>
      <c r="CX101" s="58"/>
      <c r="CY101" s="58"/>
      <c r="CZ101" s="58"/>
      <c r="DA101" s="58"/>
      <c r="DB101" s="58"/>
      <c r="DC101" s="58"/>
      <c r="DD101" s="58"/>
      <c r="DE101" s="58"/>
      <c r="DF101" s="58"/>
      <c r="DG101" s="58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</row>
    <row r="102" spans="1:123" x14ac:dyDescent="0.2">
      <c r="A102" s="60"/>
      <c r="B102" s="61"/>
      <c r="C102" s="61"/>
      <c r="D102" s="62"/>
      <c r="E102" s="63" t="s">
        <v>147</v>
      </c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4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  <c r="BD102" s="58"/>
      <c r="BE102" s="58"/>
      <c r="BF102" s="58"/>
      <c r="BG102" s="58"/>
      <c r="BH102" s="58"/>
      <c r="BI102" s="58"/>
      <c r="BJ102" s="58"/>
      <c r="BK102" s="58"/>
      <c r="BL102" s="58"/>
      <c r="BM102" s="58"/>
      <c r="BN102" s="58"/>
      <c r="BO102" s="58"/>
      <c r="BP102" s="58"/>
      <c r="BQ102" s="58"/>
      <c r="BR102" s="58"/>
      <c r="BS102" s="58"/>
      <c r="BT102" s="58"/>
      <c r="BU102" s="58"/>
      <c r="BV102" s="58"/>
      <c r="BW102" s="58"/>
      <c r="BX102" s="58"/>
      <c r="BY102" s="58"/>
      <c r="BZ102" s="58"/>
      <c r="CA102" s="58"/>
      <c r="CB102" s="58"/>
      <c r="CC102" s="58"/>
      <c r="CD102" s="58"/>
      <c r="CE102" s="58"/>
      <c r="CF102" s="58"/>
      <c r="CG102" s="58"/>
      <c r="CH102" s="58"/>
      <c r="CI102" s="58"/>
      <c r="CJ102" s="58"/>
      <c r="CK102" s="58"/>
      <c r="CL102" s="58"/>
      <c r="CM102" s="58"/>
      <c r="CN102" s="58"/>
      <c r="CO102" s="58"/>
      <c r="CP102" s="58"/>
      <c r="CQ102" s="58"/>
      <c r="CR102" s="58"/>
      <c r="CS102" s="58"/>
      <c r="CT102" s="58"/>
      <c r="CU102" s="58"/>
      <c r="CV102" s="58"/>
      <c r="CW102" s="58"/>
      <c r="CX102" s="58"/>
      <c r="CY102" s="58"/>
      <c r="CZ102" s="58"/>
      <c r="DA102" s="58"/>
      <c r="DB102" s="58"/>
      <c r="DC102" s="58"/>
      <c r="DD102" s="58"/>
      <c r="DE102" s="58"/>
      <c r="DF102" s="58"/>
      <c r="DG102" s="58"/>
      <c r="DH102" s="59"/>
      <c r="DI102" s="59"/>
      <c r="DJ102" s="59"/>
      <c r="DK102" s="59"/>
      <c r="DL102" s="59"/>
      <c r="DM102" s="59"/>
      <c r="DN102" s="59"/>
      <c r="DO102" s="59"/>
      <c r="DP102" s="59"/>
      <c r="DQ102" s="59"/>
      <c r="DR102" s="59"/>
      <c r="DS102" s="59"/>
    </row>
    <row r="103" spans="1:123" x14ac:dyDescent="0.2">
      <c r="A103" s="60"/>
      <c r="B103" s="61"/>
      <c r="C103" s="61"/>
      <c r="D103" s="62"/>
      <c r="E103" s="63" t="s">
        <v>142</v>
      </c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4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  <c r="BD103" s="58"/>
      <c r="BE103" s="58"/>
      <c r="BF103" s="58"/>
      <c r="BG103" s="58"/>
      <c r="BH103" s="58"/>
      <c r="BI103" s="58"/>
      <c r="BJ103" s="58"/>
      <c r="BK103" s="58"/>
      <c r="BL103" s="58"/>
      <c r="BM103" s="58"/>
      <c r="BN103" s="58"/>
      <c r="BO103" s="58"/>
      <c r="BP103" s="58"/>
      <c r="BQ103" s="58"/>
      <c r="BR103" s="58"/>
      <c r="BS103" s="58"/>
      <c r="BT103" s="58"/>
      <c r="BU103" s="58"/>
      <c r="BV103" s="58"/>
      <c r="BW103" s="58"/>
      <c r="BX103" s="58"/>
      <c r="BY103" s="58"/>
      <c r="BZ103" s="58"/>
      <c r="CA103" s="58"/>
      <c r="CB103" s="58"/>
      <c r="CC103" s="58"/>
      <c r="CD103" s="58"/>
      <c r="CE103" s="58"/>
      <c r="CF103" s="58"/>
      <c r="CG103" s="58"/>
      <c r="CH103" s="58"/>
      <c r="CI103" s="58"/>
      <c r="CJ103" s="58"/>
      <c r="CK103" s="58"/>
      <c r="CL103" s="58"/>
      <c r="CM103" s="58"/>
      <c r="CN103" s="58"/>
      <c r="CO103" s="58"/>
      <c r="CP103" s="58"/>
      <c r="CQ103" s="58"/>
      <c r="CR103" s="58"/>
      <c r="CS103" s="58"/>
      <c r="CT103" s="58"/>
      <c r="CU103" s="58"/>
      <c r="CV103" s="58"/>
      <c r="CW103" s="58"/>
      <c r="CX103" s="58"/>
      <c r="CY103" s="58"/>
      <c r="CZ103" s="58"/>
      <c r="DA103" s="58"/>
      <c r="DB103" s="58"/>
      <c r="DC103" s="58"/>
      <c r="DD103" s="58"/>
      <c r="DE103" s="58"/>
      <c r="DF103" s="58"/>
      <c r="DG103" s="58"/>
      <c r="DH103" s="59"/>
      <c r="DI103" s="59"/>
      <c r="DJ103" s="59"/>
      <c r="DK103" s="59"/>
      <c r="DL103" s="59"/>
      <c r="DM103" s="59"/>
      <c r="DN103" s="59"/>
      <c r="DO103" s="59"/>
      <c r="DP103" s="59"/>
      <c r="DQ103" s="59"/>
      <c r="DR103" s="59"/>
      <c r="DS103" s="59"/>
    </row>
    <row r="104" spans="1:123" x14ac:dyDescent="0.2">
      <c r="A104" s="65"/>
      <c r="B104" s="66"/>
      <c r="C104" s="66"/>
      <c r="D104" s="67"/>
      <c r="E104" s="68" t="s">
        <v>143</v>
      </c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9"/>
      <c r="AJ104" s="57"/>
      <c r="AK104" s="57"/>
      <c r="AL104" s="57"/>
      <c r="AM104" s="57"/>
      <c r="AN104" s="57"/>
      <c r="AO104" s="57"/>
      <c r="AP104" s="57"/>
      <c r="AQ104" s="57"/>
      <c r="AR104" s="57"/>
      <c r="AS104" s="57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58"/>
      <c r="BJ104" s="58"/>
      <c r="BK104" s="58"/>
      <c r="BL104" s="58"/>
      <c r="BM104" s="58"/>
      <c r="BN104" s="58"/>
      <c r="BO104" s="58"/>
      <c r="BP104" s="58"/>
      <c r="BQ104" s="58"/>
      <c r="BR104" s="58"/>
      <c r="BS104" s="58"/>
      <c r="BT104" s="58"/>
      <c r="BU104" s="58"/>
      <c r="BV104" s="58"/>
      <c r="BW104" s="58"/>
      <c r="BX104" s="58"/>
      <c r="BY104" s="58"/>
      <c r="BZ104" s="58"/>
      <c r="CA104" s="58"/>
      <c r="CB104" s="58"/>
      <c r="CC104" s="58"/>
      <c r="CD104" s="58"/>
      <c r="CE104" s="58"/>
      <c r="CF104" s="58"/>
      <c r="CG104" s="58"/>
      <c r="CH104" s="58"/>
      <c r="CI104" s="58"/>
      <c r="CJ104" s="58"/>
      <c r="CK104" s="58"/>
      <c r="CL104" s="58"/>
      <c r="CM104" s="58"/>
      <c r="CN104" s="58"/>
      <c r="CO104" s="58"/>
      <c r="CP104" s="58"/>
      <c r="CQ104" s="58"/>
      <c r="CR104" s="58"/>
      <c r="CS104" s="58"/>
      <c r="CT104" s="58"/>
      <c r="CU104" s="58"/>
      <c r="CV104" s="58"/>
      <c r="CW104" s="58"/>
      <c r="CX104" s="58"/>
      <c r="CY104" s="58"/>
      <c r="CZ104" s="58"/>
      <c r="DA104" s="58"/>
      <c r="DB104" s="58"/>
      <c r="DC104" s="58"/>
      <c r="DD104" s="58"/>
      <c r="DE104" s="58"/>
      <c r="DF104" s="58"/>
      <c r="DG104" s="58"/>
      <c r="DH104" s="59"/>
      <c r="DI104" s="59"/>
      <c r="DJ104" s="59"/>
      <c r="DK104" s="59"/>
      <c r="DL104" s="59"/>
      <c r="DM104" s="59"/>
      <c r="DN104" s="59"/>
      <c r="DO104" s="59"/>
      <c r="DP104" s="59"/>
      <c r="DQ104" s="59"/>
      <c r="DR104" s="59"/>
      <c r="DS104" s="59"/>
    </row>
    <row r="105" spans="1:123" x14ac:dyDescent="0.2">
      <c r="A105" s="52" t="s">
        <v>148</v>
      </c>
      <c r="B105" s="53"/>
      <c r="C105" s="53"/>
      <c r="D105" s="54"/>
      <c r="E105" s="55" t="s">
        <v>151</v>
      </c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6"/>
      <c r="AJ105" s="57" t="s">
        <v>150</v>
      </c>
      <c r="AK105" s="57"/>
      <c r="AL105" s="57"/>
      <c r="AM105" s="57"/>
      <c r="AN105" s="57"/>
      <c r="AO105" s="57"/>
      <c r="AP105" s="57"/>
      <c r="AQ105" s="57"/>
      <c r="AR105" s="57"/>
      <c r="AS105" s="57"/>
      <c r="AT105" s="58">
        <f>ROUND((53607+62106)/6643,1)</f>
        <v>17.399999999999999</v>
      </c>
      <c r="AU105" s="58"/>
      <c r="AV105" s="58"/>
      <c r="AW105" s="58"/>
      <c r="AX105" s="58"/>
      <c r="AY105" s="58"/>
      <c r="AZ105" s="58"/>
      <c r="BA105" s="58"/>
      <c r="BB105" s="58"/>
      <c r="BC105" s="58"/>
      <c r="BD105" s="58"/>
      <c r="BE105" s="58">
        <f>ROUND(61924/7093,1)</f>
        <v>8.6999999999999993</v>
      </c>
      <c r="BF105" s="58"/>
      <c r="BG105" s="58"/>
      <c r="BH105" s="58"/>
      <c r="BI105" s="58"/>
      <c r="BJ105" s="58"/>
      <c r="BK105" s="58"/>
      <c r="BL105" s="58"/>
      <c r="BM105" s="58"/>
      <c r="BN105" s="58"/>
      <c r="BO105" s="58"/>
      <c r="BP105" s="58">
        <f>ROUND(57506/7302,1)</f>
        <v>7.9</v>
      </c>
      <c r="BQ105" s="58"/>
      <c r="BR105" s="58"/>
      <c r="BS105" s="58"/>
      <c r="BT105" s="58"/>
      <c r="BU105" s="58"/>
      <c r="BV105" s="58"/>
      <c r="BW105" s="58"/>
      <c r="BX105" s="58"/>
      <c r="BY105" s="58"/>
      <c r="BZ105" s="58"/>
      <c r="CA105" s="58">
        <f>ROUND(68940/7302,1)</f>
        <v>9.4</v>
      </c>
      <c r="CB105" s="58"/>
      <c r="CC105" s="58"/>
      <c r="CD105" s="58"/>
      <c r="CE105" s="58"/>
      <c r="CF105" s="58"/>
      <c r="CG105" s="58"/>
      <c r="CH105" s="58"/>
      <c r="CI105" s="58"/>
      <c r="CJ105" s="58"/>
      <c r="CK105" s="58"/>
      <c r="CL105" s="58">
        <f>ROUND(71352/7302,1)</f>
        <v>9.8000000000000007</v>
      </c>
      <c r="CM105" s="58"/>
      <c r="CN105" s="58"/>
      <c r="CO105" s="58"/>
      <c r="CP105" s="58"/>
      <c r="CQ105" s="58"/>
      <c r="CR105" s="58"/>
      <c r="CS105" s="58"/>
      <c r="CT105" s="58"/>
      <c r="CU105" s="58"/>
      <c r="CV105" s="58"/>
      <c r="CW105" s="58">
        <f>ROUND(57964/7302,1)</f>
        <v>7.9</v>
      </c>
      <c r="CX105" s="58"/>
      <c r="CY105" s="58"/>
      <c r="CZ105" s="58"/>
      <c r="DA105" s="58"/>
      <c r="DB105" s="58"/>
      <c r="DC105" s="58"/>
      <c r="DD105" s="58"/>
      <c r="DE105" s="58"/>
      <c r="DF105" s="58"/>
      <c r="DG105" s="58"/>
      <c r="DH105" s="59" t="s">
        <v>341</v>
      </c>
      <c r="DI105" s="59"/>
      <c r="DJ105" s="59"/>
      <c r="DK105" s="59"/>
      <c r="DL105" s="59"/>
      <c r="DM105" s="59"/>
      <c r="DN105" s="59"/>
      <c r="DO105" s="59"/>
      <c r="DP105" s="59"/>
      <c r="DQ105" s="59"/>
      <c r="DR105" s="59"/>
      <c r="DS105" s="59"/>
    </row>
    <row r="106" spans="1:123" x14ac:dyDescent="0.2">
      <c r="A106" s="60"/>
      <c r="B106" s="61"/>
      <c r="C106" s="61"/>
      <c r="D106" s="62"/>
      <c r="E106" s="63" t="s">
        <v>152</v>
      </c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4"/>
      <c r="AJ106" s="57"/>
      <c r="AK106" s="57"/>
      <c r="AL106" s="57"/>
      <c r="AM106" s="57"/>
      <c r="AN106" s="57"/>
      <c r="AO106" s="57"/>
      <c r="AP106" s="57"/>
      <c r="AQ106" s="57"/>
      <c r="AR106" s="57"/>
      <c r="AS106" s="57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  <c r="BD106" s="58"/>
      <c r="BE106" s="58"/>
      <c r="BF106" s="58"/>
      <c r="BG106" s="58"/>
      <c r="BH106" s="58"/>
      <c r="BI106" s="58"/>
      <c r="BJ106" s="58"/>
      <c r="BK106" s="58"/>
      <c r="BL106" s="58"/>
      <c r="BM106" s="58"/>
      <c r="BN106" s="58"/>
      <c r="BO106" s="58"/>
      <c r="BP106" s="58"/>
      <c r="BQ106" s="58"/>
      <c r="BR106" s="58"/>
      <c r="BS106" s="58"/>
      <c r="BT106" s="58"/>
      <c r="BU106" s="58"/>
      <c r="BV106" s="58"/>
      <c r="BW106" s="58"/>
      <c r="BX106" s="58"/>
      <c r="BY106" s="58"/>
      <c r="BZ106" s="58"/>
      <c r="CA106" s="58"/>
      <c r="CB106" s="58"/>
      <c r="CC106" s="58"/>
      <c r="CD106" s="58"/>
      <c r="CE106" s="58"/>
      <c r="CF106" s="58"/>
      <c r="CG106" s="58"/>
      <c r="CH106" s="58"/>
      <c r="CI106" s="58"/>
      <c r="CJ106" s="58"/>
      <c r="CK106" s="58"/>
      <c r="CL106" s="58"/>
      <c r="CM106" s="58"/>
      <c r="CN106" s="58"/>
      <c r="CO106" s="58"/>
      <c r="CP106" s="58"/>
      <c r="CQ106" s="58"/>
      <c r="CR106" s="58"/>
      <c r="CS106" s="58"/>
      <c r="CT106" s="58"/>
      <c r="CU106" s="58"/>
      <c r="CV106" s="58"/>
      <c r="CW106" s="58"/>
      <c r="CX106" s="58"/>
      <c r="CY106" s="58"/>
      <c r="CZ106" s="58"/>
      <c r="DA106" s="58"/>
      <c r="DB106" s="58"/>
      <c r="DC106" s="58"/>
      <c r="DD106" s="58"/>
      <c r="DE106" s="58"/>
      <c r="DF106" s="58"/>
      <c r="DG106" s="58"/>
      <c r="DH106" s="59"/>
      <c r="DI106" s="59"/>
      <c r="DJ106" s="59"/>
      <c r="DK106" s="59"/>
      <c r="DL106" s="59"/>
      <c r="DM106" s="59"/>
      <c r="DN106" s="59"/>
      <c r="DO106" s="59"/>
      <c r="DP106" s="59"/>
      <c r="DQ106" s="59"/>
      <c r="DR106" s="59"/>
      <c r="DS106" s="59"/>
    </row>
    <row r="107" spans="1:123" x14ac:dyDescent="0.2">
      <c r="A107" s="60"/>
      <c r="B107" s="61"/>
      <c r="C107" s="61"/>
      <c r="D107" s="62"/>
      <c r="E107" s="63" t="s">
        <v>153</v>
      </c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4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  <c r="BD107" s="58"/>
      <c r="BE107" s="58"/>
      <c r="BF107" s="58"/>
      <c r="BG107" s="58"/>
      <c r="BH107" s="58"/>
      <c r="BI107" s="58"/>
      <c r="BJ107" s="58"/>
      <c r="BK107" s="58"/>
      <c r="BL107" s="58"/>
      <c r="BM107" s="58"/>
      <c r="BN107" s="58"/>
      <c r="BO107" s="58"/>
      <c r="BP107" s="58"/>
      <c r="BQ107" s="58"/>
      <c r="BR107" s="58"/>
      <c r="BS107" s="58"/>
      <c r="BT107" s="58"/>
      <c r="BU107" s="58"/>
      <c r="BV107" s="58"/>
      <c r="BW107" s="58"/>
      <c r="BX107" s="58"/>
      <c r="BY107" s="58"/>
      <c r="BZ107" s="58"/>
      <c r="CA107" s="58"/>
      <c r="CB107" s="58"/>
      <c r="CC107" s="58"/>
      <c r="CD107" s="58"/>
      <c r="CE107" s="58"/>
      <c r="CF107" s="58"/>
      <c r="CG107" s="58"/>
      <c r="CH107" s="58"/>
      <c r="CI107" s="58"/>
      <c r="CJ107" s="58"/>
      <c r="CK107" s="58"/>
      <c r="CL107" s="58"/>
      <c r="CM107" s="58"/>
      <c r="CN107" s="58"/>
      <c r="CO107" s="58"/>
      <c r="CP107" s="58"/>
      <c r="CQ107" s="58"/>
      <c r="CR107" s="58"/>
      <c r="CS107" s="58"/>
      <c r="CT107" s="58"/>
      <c r="CU107" s="58"/>
      <c r="CV107" s="58"/>
      <c r="CW107" s="58"/>
      <c r="CX107" s="58"/>
      <c r="CY107" s="58"/>
      <c r="CZ107" s="58"/>
      <c r="DA107" s="58"/>
      <c r="DB107" s="58"/>
      <c r="DC107" s="58"/>
      <c r="DD107" s="58"/>
      <c r="DE107" s="58"/>
      <c r="DF107" s="58"/>
      <c r="DG107" s="58"/>
      <c r="DH107" s="59"/>
      <c r="DI107" s="59"/>
      <c r="DJ107" s="59"/>
      <c r="DK107" s="59"/>
      <c r="DL107" s="59"/>
      <c r="DM107" s="59"/>
      <c r="DN107" s="59"/>
      <c r="DO107" s="59"/>
      <c r="DP107" s="59"/>
      <c r="DQ107" s="59"/>
      <c r="DR107" s="59"/>
      <c r="DS107" s="59"/>
    </row>
    <row r="108" spans="1:123" x14ac:dyDescent="0.2">
      <c r="A108" s="65"/>
      <c r="B108" s="66"/>
      <c r="C108" s="66"/>
      <c r="D108" s="67"/>
      <c r="E108" s="68" t="s">
        <v>154</v>
      </c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9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  <c r="BD108" s="58"/>
      <c r="BE108" s="58"/>
      <c r="BF108" s="58"/>
      <c r="BG108" s="58"/>
      <c r="BH108" s="58"/>
      <c r="BI108" s="58"/>
      <c r="BJ108" s="58"/>
      <c r="BK108" s="58"/>
      <c r="BL108" s="58"/>
      <c r="BM108" s="58"/>
      <c r="BN108" s="58"/>
      <c r="BO108" s="58"/>
      <c r="BP108" s="58"/>
      <c r="BQ108" s="58"/>
      <c r="BR108" s="58"/>
      <c r="BS108" s="58"/>
      <c r="BT108" s="58"/>
      <c r="BU108" s="58"/>
      <c r="BV108" s="58"/>
      <c r="BW108" s="58"/>
      <c r="BX108" s="58"/>
      <c r="BY108" s="58"/>
      <c r="BZ108" s="58"/>
      <c r="CA108" s="58"/>
      <c r="CB108" s="58"/>
      <c r="CC108" s="58"/>
      <c r="CD108" s="58"/>
      <c r="CE108" s="58"/>
      <c r="CF108" s="58"/>
      <c r="CG108" s="58"/>
      <c r="CH108" s="58"/>
      <c r="CI108" s="58"/>
      <c r="CJ108" s="58"/>
      <c r="CK108" s="58"/>
      <c r="CL108" s="58"/>
      <c r="CM108" s="58"/>
      <c r="CN108" s="58"/>
      <c r="CO108" s="58"/>
      <c r="CP108" s="58"/>
      <c r="CQ108" s="58"/>
      <c r="CR108" s="58"/>
      <c r="CS108" s="58"/>
      <c r="CT108" s="58"/>
      <c r="CU108" s="58"/>
      <c r="CV108" s="58"/>
      <c r="CW108" s="58"/>
      <c r="CX108" s="58"/>
      <c r="CY108" s="58"/>
      <c r="CZ108" s="58"/>
      <c r="DA108" s="58"/>
      <c r="DB108" s="58"/>
      <c r="DC108" s="58"/>
      <c r="DD108" s="58"/>
      <c r="DE108" s="58"/>
      <c r="DF108" s="58"/>
      <c r="DG108" s="58"/>
      <c r="DH108" s="59"/>
      <c r="DI108" s="59"/>
      <c r="DJ108" s="59"/>
      <c r="DK108" s="59"/>
      <c r="DL108" s="59"/>
      <c r="DM108" s="59"/>
      <c r="DN108" s="59"/>
      <c r="DO108" s="59"/>
      <c r="DP108" s="59"/>
      <c r="DQ108" s="59"/>
      <c r="DR108" s="59"/>
      <c r="DS108" s="59"/>
    </row>
    <row r="109" spans="1:123" x14ac:dyDescent="0.2">
      <c r="A109" s="52" t="s">
        <v>149</v>
      </c>
      <c r="B109" s="53"/>
      <c r="C109" s="53"/>
      <c r="D109" s="54"/>
      <c r="E109" s="55" t="s">
        <v>155</v>
      </c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6"/>
      <c r="AJ109" s="57" t="s">
        <v>41</v>
      </c>
      <c r="AK109" s="57"/>
      <c r="AL109" s="57"/>
      <c r="AM109" s="57"/>
      <c r="AN109" s="57"/>
      <c r="AO109" s="57"/>
      <c r="AP109" s="57"/>
      <c r="AQ109" s="57"/>
      <c r="AR109" s="57"/>
      <c r="AS109" s="57"/>
      <c r="AT109" s="58">
        <f>ROUND((4433+1097+216)/8668%,1)</f>
        <v>66.3</v>
      </c>
      <c r="AU109" s="58"/>
      <c r="AV109" s="58"/>
      <c r="AW109" s="58"/>
      <c r="AX109" s="58"/>
      <c r="AY109" s="58"/>
      <c r="AZ109" s="58"/>
      <c r="BA109" s="58"/>
      <c r="BB109" s="58"/>
      <c r="BC109" s="58"/>
      <c r="BD109" s="58"/>
      <c r="BE109" s="58">
        <f>ROUND((4838+1145+216)/9033%,1)</f>
        <v>68.599999999999994</v>
      </c>
      <c r="BF109" s="58"/>
      <c r="BG109" s="58"/>
      <c r="BH109" s="58"/>
      <c r="BI109" s="58"/>
      <c r="BJ109" s="58"/>
      <c r="BK109" s="58"/>
      <c r="BL109" s="58"/>
      <c r="BM109" s="58"/>
      <c r="BN109" s="58"/>
      <c r="BO109" s="58"/>
      <c r="BP109" s="58">
        <v>88.49</v>
      </c>
      <c r="BQ109" s="58"/>
      <c r="BR109" s="58"/>
      <c r="BS109" s="58"/>
      <c r="BT109" s="58"/>
      <c r="BU109" s="58"/>
      <c r="BV109" s="58"/>
      <c r="BW109" s="58"/>
      <c r="BX109" s="58"/>
      <c r="BY109" s="58"/>
      <c r="BZ109" s="58"/>
      <c r="CA109" s="58">
        <v>88.5</v>
      </c>
      <c r="CB109" s="58"/>
      <c r="CC109" s="58"/>
      <c r="CD109" s="58"/>
      <c r="CE109" s="58"/>
      <c r="CF109" s="58"/>
      <c r="CG109" s="58"/>
      <c r="CH109" s="58"/>
      <c r="CI109" s="58"/>
      <c r="CJ109" s="58"/>
      <c r="CK109" s="58"/>
      <c r="CL109" s="58">
        <v>88.51</v>
      </c>
      <c r="CM109" s="58"/>
      <c r="CN109" s="58"/>
      <c r="CO109" s="58"/>
      <c r="CP109" s="58"/>
      <c r="CQ109" s="58"/>
      <c r="CR109" s="58"/>
      <c r="CS109" s="58"/>
      <c r="CT109" s="58"/>
      <c r="CU109" s="58"/>
      <c r="CV109" s="58"/>
      <c r="CW109" s="58">
        <v>88.52</v>
      </c>
      <c r="CX109" s="58"/>
      <c r="CY109" s="58"/>
      <c r="CZ109" s="58"/>
      <c r="DA109" s="58"/>
      <c r="DB109" s="58"/>
      <c r="DC109" s="58"/>
      <c r="DD109" s="58"/>
      <c r="DE109" s="58"/>
      <c r="DF109" s="58"/>
      <c r="DG109" s="58"/>
      <c r="DH109" s="59" t="s">
        <v>342</v>
      </c>
      <c r="DI109" s="59"/>
      <c r="DJ109" s="59"/>
      <c r="DK109" s="59"/>
      <c r="DL109" s="59"/>
      <c r="DM109" s="59"/>
      <c r="DN109" s="59"/>
      <c r="DO109" s="59"/>
      <c r="DP109" s="59"/>
      <c r="DQ109" s="59"/>
      <c r="DR109" s="59"/>
      <c r="DS109" s="59"/>
    </row>
    <row r="110" spans="1:123" x14ac:dyDescent="0.2">
      <c r="A110" s="60"/>
      <c r="B110" s="61"/>
      <c r="C110" s="61"/>
      <c r="D110" s="62"/>
      <c r="E110" s="63" t="s">
        <v>156</v>
      </c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4"/>
      <c r="AJ110" s="57"/>
      <c r="AK110" s="57"/>
      <c r="AL110" s="57"/>
      <c r="AM110" s="57"/>
      <c r="AN110" s="57"/>
      <c r="AO110" s="57"/>
      <c r="AP110" s="57"/>
      <c r="AQ110" s="57"/>
      <c r="AR110" s="57"/>
      <c r="AS110" s="57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  <c r="BV110" s="58"/>
      <c r="BW110" s="58"/>
      <c r="BX110" s="58"/>
      <c r="BY110" s="58"/>
      <c r="BZ110" s="58"/>
      <c r="CA110" s="58"/>
      <c r="CB110" s="58"/>
      <c r="CC110" s="58"/>
      <c r="CD110" s="58"/>
      <c r="CE110" s="58"/>
      <c r="CF110" s="58"/>
      <c r="CG110" s="58"/>
      <c r="CH110" s="58"/>
      <c r="CI110" s="58"/>
      <c r="CJ110" s="58"/>
      <c r="CK110" s="58"/>
      <c r="CL110" s="58"/>
      <c r="CM110" s="58"/>
      <c r="CN110" s="58"/>
      <c r="CO110" s="58"/>
      <c r="CP110" s="58"/>
      <c r="CQ110" s="58"/>
      <c r="CR110" s="58"/>
      <c r="CS110" s="58"/>
      <c r="CT110" s="58"/>
      <c r="CU110" s="58"/>
      <c r="CV110" s="58"/>
      <c r="CW110" s="58"/>
      <c r="CX110" s="58"/>
      <c r="CY110" s="58"/>
      <c r="CZ110" s="58"/>
      <c r="DA110" s="58"/>
      <c r="DB110" s="58"/>
      <c r="DC110" s="58"/>
      <c r="DD110" s="58"/>
      <c r="DE110" s="58"/>
      <c r="DF110" s="58"/>
      <c r="DG110" s="58"/>
      <c r="DH110" s="59"/>
      <c r="DI110" s="59"/>
      <c r="DJ110" s="59"/>
      <c r="DK110" s="59"/>
      <c r="DL110" s="59"/>
      <c r="DM110" s="59"/>
      <c r="DN110" s="59"/>
      <c r="DO110" s="59"/>
      <c r="DP110" s="59"/>
      <c r="DQ110" s="59"/>
      <c r="DR110" s="59"/>
      <c r="DS110" s="59"/>
    </row>
    <row r="111" spans="1:123" x14ac:dyDescent="0.2">
      <c r="A111" s="60"/>
      <c r="B111" s="61"/>
      <c r="C111" s="61"/>
      <c r="D111" s="62"/>
      <c r="E111" s="63" t="s">
        <v>157</v>
      </c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4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  <c r="BD111" s="58"/>
      <c r="BE111" s="58"/>
      <c r="BF111" s="58"/>
      <c r="BG111" s="58"/>
      <c r="BH111" s="58"/>
      <c r="BI111" s="58"/>
      <c r="BJ111" s="58"/>
      <c r="BK111" s="58"/>
      <c r="BL111" s="58"/>
      <c r="BM111" s="58"/>
      <c r="BN111" s="58"/>
      <c r="BO111" s="58"/>
      <c r="BP111" s="58"/>
      <c r="BQ111" s="58"/>
      <c r="BR111" s="58"/>
      <c r="BS111" s="58"/>
      <c r="BT111" s="58"/>
      <c r="BU111" s="58"/>
      <c r="BV111" s="58"/>
      <c r="BW111" s="58"/>
      <c r="BX111" s="58"/>
      <c r="BY111" s="58"/>
      <c r="BZ111" s="58"/>
      <c r="CA111" s="58"/>
      <c r="CB111" s="58"/>
      <c r="CC111" s="58"/>
      <c r="CD111" s="58"/>
      <c r="CE111" s="58"/>
      <c r="CF111" s="58"/>
      <c r="CG111" s="58"/>
      <c r="CH111" s="58"/>
      <c r="CI111" s="58"/>
      <c r="CJ111" s="58"/>
      <c r="CK111" s="58"/>
      <c r="CL111" s="58"/>
      <c r="CM111" s="58"/>
      <c r="CN111" s="58"/>
      <c r="CO111" s="58"/>
      <c r="CP111" s="58"/>
      <c r="CQ111" s="58"/>
      <c r="CR111" s="58"/>
      <c r="CS111" s="58"/>
      <c r="CT111" s="58"/>
      <c r="CU111" s="58"/>
      <c r="CV111" s="58"/>
      <c r="CW111" s="58"/>
      <c r="CX111" s="58"/>
      <c r="CY111" s="58"/>
      <c r="CZ111" s="58"/>
      <c r="DA111" s="58"/>
      <c r="DB111" s="58"/>
      <c r="DC111" s="58"/>
      <c r="DD111" s="58"/>
      <c r="DE111" s="58"/>
      <c r="DF111" s="58"/>
      <c r="DG111" s="58"/>
      <c r="DH111" s="59"/>
      <c r="DI111" s="59"/>
      <c r="DJ111" s="59"/>
      <c r="DK111" s="59"/>
      <c r="DL111" s="59"/>
      <c r="DM111" s="59"/>
      <c r="DN111" s="59"/>
      <c r="DO111" s="59"/>
      <c r="DP111" s="59"/>
      <c r="DQ111" s="59"/>
      <c r="DR111" s="59"/>
      <c r="DS111" s="59"/>
    </row>
    <row r="112" spans="1:123" x14ac:dyDescent="0.2">
      <c r="A112" s="60"/>
      <c r="B112" s="61"/>
      <c r="C112" s="61"/>
      <c r="D112" s="62"/>
      <c r="E112" s="63" t="s">
        <v>158</v>
      </c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4"/>
      <c r="AJ112" s="57"/>
      <c r="AK112" s="57"/>
      <c r="AL112" s="57"/>
      <c r="AM112" s="57"/>
      <c r="AN112" s="57"/>
      <c r="AO112" s="57"/>
      <c r="AP112" s="57"/>
      <c r="AQ112" s="57"/>
      <c r="AR112" s="57"/>
      <c r="AS112" s="57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  <c r="BD112" s="58"/>
      <c r="BE112" s="58"/>
      <c r="BF112" s="58"/>
      <c r="BG112" s="58"/>
      <c r="BH112" s="58"/>
      <c r="BI112" s="58"/>
      <c r="BJ112" s="58"/>
      <c r="BK112" s="58"/>
      <c r="BL112" s="58"/>
      <c r="BM112" s="58"/>
      <c r="BN112" s="58"/>
      <c r="BO112" s="58"/>
      <c r="BP112" s="58"/>
      <c r="BQ112" s="58"/>
      <c r="BR112" s="58"/>
      <c r="BS112" s="58"/>
      <c r="BT112" s="58"/>
      <c r="BU112" s="58"/>
      <c r="BV112" s="58"/>
      <c r="BW112" s="58"/>
      <c r="BX112" s="58"/>
      <c r="BY112" s="58"/>
      <c r="BZ112" s="58"/>
      <c r="CA112" s="58"/>
      <c r="CB112" s="58"/>
      <c r="CC112" s="58"/>
      <c r="CD112" s="58"/>
      <c r="CE112" s="58"/>
      <c r="CF112" s="58"/>
      <c r="CG112" s="58"/>
      <c r="CH112" s="58"/>
      <c r="CI112" s="58"/>
      <c r="CJ112" s="58"/>
      <c r="CK112" s="58"/>
      <c r="CL112" s="58"/>
      <c r="CM112" s="58"/>
      <c r="CN112" s="58"/>
      <c r="CO112" s="58"/>
      <c r="CP112" s="58"/>
      <c r="CQ112" s="58"/>
      <c r="CR112" s="58"/>
      <c r="CS112" s="58"/>
      <c r="CT112" s="58"/>
      <c r="CU112" s="58"/>
      <c r="CV112" s="58"/>
      <c r="CW112" s="58"/>
      <c r="CX112" s="58"/>
      <c r="CY112" s="58"/>
      <c r="CZ112" s="58"/>
      <c r="DA112" s="58"/>
      <c r="DB112" s="58"/>
      <c r="DC112" s="58"/>
      <c r="DD112" s="58"/>
      <c r="DE112" s="58"/>
      <c r="DF112" s="58"/>
      <c r="DG112" s="58"/>
      <c r="DH112" s="59"/>
      <c r="DI112" s="59"/>
      <c r="DJ112" s="59"/>
      <c r="DK112" s="59"/>
      <c r="DL112" s="59"/>
      <c r="DM112" s="59"/>
      <c r="DN112" s="59"/>
      <c r="DO112" s="59"/>
      <c r="DP112" s="59"/>
      <c r="DQ112" s="59"/>
      <c r="DR112" s="59"/>
      <c r="DS112" s="59"/>
    </row>
    <row r="113" spans="1:123" x14ac:dyDescent="0.2">
      <c r="A113" s="60"/>
      <c r="B113" s="61"/>
      <c r="C113" s="61"/>
      <c r="D113" s="62"/>
      <c r="E113" s="63" t="s">
        <v>159</v>
      </c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4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  <c r="BD113" s="58"/>
      <c r="BE113" s="58"/>
      <c r="BF113" s="58"/>
      <c r="BG113" s="58"/>
      <c r="BH113" s="58"/>
      <c r="BI113" s="58"/>
      <c r="BJ113" s="58"/>
      <c r="BK113" s="58"/>
      <c r="BL113" s="58"/>
      <c r="BM113" s="58"/>
      <c r="BN113" s="58"/>
      <c r="BO113" s="58"/>
      <c r="BP113" s="58"/>
      <c r="BQ113" s="58"/>
      <c r="BR113" s="58"/>
      <c r="BS113" s="58"/>
      <c r="BT113" s="58"/>
      <c r="BU113" s="58"/>
      <c r="BV113" s="58"/>
      <c r="BW113" s="58"/>
      <c r="BX113" s="58"/>
      <c r="BY113" s="58"/>
      <c r="BZ113" s="58"/>
      <c r="CA113" s="58"/>
      <c r="CB113" s="58"/>
      <c r="CC113" s="58"/>
      <c r="CD113" s="58"/>
      <c r="CE113" s="58"/>
      <c r="CF113" s="58"/>
      <c r="CG113" s="58"/>
      <c r="CH113" s="58"/>
      <c r="CI113" s="58"/>
      <c r="CJ113" s="58"/>
      <c r="CK113" s="58"/>
      <c r="CL113" s="58"/>
      <c r="CM113" s="58"/>
      <c r="CN113" s="58"/>
      <c r="CO113" s="58"/>
      <c r="CP113" s="58"/>
      <c r="CQ113" s="58"/>
      <c r="CR113" s="58"/>
      <c r="CS113" s="58"/>
      <c r="CT113" s="58"/>
      <c r="CU113" s="58"/>
      <c r="CV113" s="58"/>
      <c r="CW113" s="58"/>
      <c r="CX113" s="58"/>
      <c r="CY113" s="58"/>
      <c r="CZ113" s="58"/>
      <c r="DA113" s="58"/>
      <c r="DB113" s="58"/>
      <c r="DC113" s="58"/>
      <c r="DD113" s="58"/>
      <c r="DE113" s="58"/>
      <c r="DF113" s="58"/>
      <c r="DG113" s="58"/>
      <c r="DH113" s="59"/>
      <c r="DI113" s="59"/>
      <c r="DJ113" s="59"/>
      <c r="DK113" s="59"/>
      <c r="DL113" s="59"/>
      <c r="DM113" s="59"/>
      <c r="DN113" s="59"/>
      <c r="DO113" s="59"/>
      <c r="DP113" s="59"/>
      <c r="DQ113" s="59"/>
      <c r="DR113" s="59"/>
      <c r="DS113" s="59"/>
    </row>
    <row r="114" spans="1:123" x14ac:dyDescent="0.2">
      <c r="A114" s="65"/>
      <c r="B114" s="66"/>
      <c r="C114" s="66"/>
      <c r="D114" s="67"/>
      <c r="E114" s="68" t="s">
        <v>160</v>
      </c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9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  <c r="BM114" s="58"/>
      <c r="BN114" s="58"/>
      <c r="BO114" s="58"/>
      <c r="BP114" s="58"/>
      <c r="BQ114" s="58"/>
      <c r="BR114" s="58"/>
      <c r="BS114" s="58"/>
      <c r="BT114" s="58"/>
      <c r="BU114" s="58"/>
      <c r="BV114" s="58"/>
      <c r="BW114" s="58"/>
      <c r="BX114" s="58"/>
      <c r="BY114" s="58"/>
      <c r="BZ114" s="58"/>
      <c r="CA114" s="58"/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8"/>
      <c r="CQ114" s="58"/>
      <c r="CR114" s="58"/>
      <c r="CS114" s="58"/>
      <c r="CT114" s="58"/>
      <c r="CU114" s="58"/>
      <c r="CV114" s="58"/>
      <c r="CW114" s="58"/>
      <c r="CX114" s="58"/>
      <c r="CY114" s="58"/>
      <c r="CZ114" s="58"/>
      <c r="DA114" s="58"/>
      <c r="DB114" s="58"/>
      <c r="DC114" s="58"/>
      <c r="DD114" s="58"/>
      <c r="DE114" s="58"/>
      <c r="DF114" s="58"/>
      <c r="DG114" s="58"/>
      <c r="DH114" s="59"/>
      <c r="DI114" s="59"/>
      <c r="DJ114" s="59"/>
      <c r="DK114" s="59"/>
      <c r="DL114" s="59"/>
      <c r="DM114" s="59"/>
      <c r="DN114" s="59"/>
      <c r="DO114" s="59"/>
      <c r="DP114" s="59"/>
      <c r="DQ114" s="59"/>
      <c r="DR114" s="59"/>
      <c r="DS114" s="59"/>
    </row>
    <row r="115" spans="1:123" x14ac:dyDescent="0.2">
      <c r="A115" s="46" t="s">
        <v>161</v>
      </c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  <c r="DR115" s="47"/>
      <c r="DS115" s="48"/>
    </row>
    <row r="116" spans="1:123" x14ac:dyDescent="0.2">
      <c r="A116" s="52" t="s">
        <v>162</v>
      </c>
      <c r="B116" s="53"/>
      <c r="C116" s="53"/>
      <c r="D116" s="54"/>
      <c r="E116" s="84" t="s">
        <v>163</v>
      </c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5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8" t="s">
        <v>330</v>
      </c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 t="s">
        <v>330</v>
      </c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 t="s">
        <v>330</v>
      </c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 t="s">
        <v>330</v>
      </c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 t="s">
        <v>330</v>
      </c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 t="s">
        <v>330</v>
      </c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9"/>
      <c r="DI116" s="79"/>
      <c r="DJ116" s="79"/>
      <c r="DK116" s="79"/>
      <c r="DL116" s="79"/>
      <c r="DM116" s="79"/>
      <c r="DN116" s="79"/>
      <c r="DO116" s="79"/>
      <c r="DP116" s="79"/>
      <c r="DQ116" s="79"/>
      <c r="DR116" s="79"/>
      <c r="DS116" s="79"/>
    </row>
    <row r="117" spans="1:123" x14ac:dyDescent="0.2">
      <c r="A117" s="60"/>
      <c r="B117" s="61"/>
      <c r="C117" s="61"/>
      <c r="D117" s="62"/>
      <c r="E117" s="86" t="s">
        <v>164</v>
      </c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7"/>
      <c r="AJ117" s="57"/>
      <c r="AK117" s="57"/>
      <c r="AL117" s="57"/>
      <c r="AM117" s="57"/>
      <c r="AN117" s="57"/>
      <c r="AO117" s="57"/>
      <c r="AP117" s="57"/>
      <c r="AQ117" s="57"/>
      <c r="AR117" s="57"/>
      <c r="AS117" s="57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  <c r="BD117" s="58"/>
      <c r="BE117" s="58"/>
      <c r="BF117" s="58"/>
      <c r="BG117" s="58"/>
      <c r="BH117" s="58"/>
      <c r="BI117" s="58"/>
      <c r="BJ117" s="58"/>
      <c r="BK117" s="58"/>
      <c r="BL117" s="58"/>
      <c r="BM117" s="58"/>
      <c r="BN117" s="58"/>
      <c r="BO117" s="58"/>
      <c r="BP117" s="58"/>
      <c r="BQ117" s="58"/>
      <c r="BR117" s="58"/>
      <c r="BS117" s="58"/>
      <c r="BT117" s="58"/>
      <c r="BU117" s="58"/>
      <c r="BV117" s="58"/>
      <c r="BW117" s="58"/>
      <c r="BX117" s="58"/>
      <c r="BY117" s="58"/>
      <c r="BZ117" s="58"/>
      <c r="CA117" s="58"/>
      <c r="CB117" s="58"/>
      <c r="CC117" s="58"/>
      <c r="CD117" s="58"/>
      <c r="CE117" s="58"/>
      <c r="CF117" s="58"/>
      <c r="CG117" s="58"/>
      <c r="CH117" s="58"/>
      <c r="CI117" s="58"/>
      <c r="CJ117" s="58"/>
      <c r="CK117" s="58"/>
      <c r="CL117" s="58"/>
      <c r="CM117" s="58"/>
      <c r="CN117" s="58"/>
      <c r="CO117" s="58"/>
      <c r="CP117" s="58"/>
      <c r="CQ117" s="58"/>
      <c r="CR117" s="58"/>
      <c r="CS117" s="58"/>
      <c r="CT117" s="58"/>
      <c r="CU117" s="58"/>
      <c r="CV117" s="58"/>
      <c r="CW117" s="58"/>
      <c r="CX117" s="58"/>
      <c r="CY117" s="58"/>
      <c r="CZ117" s="58"/>
      <c r="DA117" s="58"/>
      <c r="DB117" s="58"/>
      <c r="DC117" s="58"/>
      <c r="DD117" s="58"/>
      <c r="DE117" s="58"/>
      <c r="DF117" s="58"/>
      <c r="DG117" s="58"/>
      <c r="DH117" s="59"/>
      <c r="DI117" s="59"/>
      <c r="DJ117" s="59"/>
      <c r="DK117" s="59"/>
      <c r="DL117" s="59"/>
      <c r="DM117" s="59"/>
      <c r="DN117" s="59"/>
      <c r="DO117" s="59"/>
      <c r="DP117" s="59"/>
      <c r="DQ117" s="59"/>
      <c r="DR117" s="59"/>
      <c r="DS117" s="59"/>
    </row>
    <row r="118" spans="1:123" x14ac:dyDescent="0.2">
      <c r="A118" s="60"/>
      <c r="B118" s="61"/>
      <c r="C118" s="61"/>
      <c r="D118" s="62"/>
      <c r="E118" s="86" t="s">
        <v>165</v>
      </c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7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  <c r="BD118" s="58"/>
      <c r="BE118" s="58"/>
      <c r="BF118" s="58"/>
      <c r="BG118" s="58"/>
      <c r="BH118" s="58"/>
      <c r="BI118" s="58"/>
      <c r="BJ118" s="58"/>
      <c r="BK118" s="58"/>
      <c r="BL118" s="58"/>
      <c r="BM118" s="58"/>
      <c r="BN118" s="58"/>
      <c r="BO118" s="58"/>
      <c r="BP118" s="58"/>
      <c r="BQ118" s="58"/>
      <c r="BR118" s="58"/>
      <c r="BS118" s="58"/>
      <c r="BT118" s="58"/>
      <c r="BU118" s="58"/>
      <c r="BV118" s="58"/>
      <c r="BW118" s="58"/>
      <c r="BX118" s="58"/>
      <c r="BY118" s="58"/>
      <c r="BZ118" s="58"/>
      <c r="CA118" s="58"/>
      <c r="CB118" s="58"/>
      <c r="CC118" s="58"/>
      <c r="CD118" s="58"/>
      <c r="CE118" s="58"/>
      <c r="CF118" s="58"/>
      <c r="CG118" s="58"/>
      <c r="CH118" s="58"/>
      <c r="CI118" s="58"/>
      <c r="CJ118" s="58"/>
      <c r="CK118" s="58"/>
      <c r="CL118" s="58"/>
      <c r="CM118" s="58"/>
      <c r="CN118" s="58"/>
      <c r="CO118" s="58"/>
      <c r="CP118" s="58"/>
      <c r="CQ118" s="58"/>
      <c r="CR118" s="58"/>
      <c r="CS118" s="58"/>
      <c r="CT118" s="58"/>
      <c r="CU118" s="58"/>
      <c r="CV118" s="58"/>
      <c r="CW118" s="58"/>
      <c r="CX118" s="58"/>
      <c r="CY118" s="58"/>
      <c r="CZ118" s="58"/>
      <c r="DA118" s="58"/>
      <c r="DB118" s="58"/>
      <c r="DC118" s="58"/>
      <c r="DD118" s="58"/>
      <c r="DE118" s="58"/>
      <c r="DF118" s="58"/>
      <c r="DG118" s="58"/>
      <c r="DH118" s="59"/>
      <c r="DI118" s="59"/>
      <c r="DJ118" s="59"/>
      <c r="DK118" s="59"/>
      <c r="DL118" s="59"/>
      <c r="DM118" s="59"/>
      <c r="DN118" s="59"/>
      <c r="DO118" s="59"/>
      <c r="DP118" s="59"/>
      <c r="DQ118" s="59"/>
      <c r="DR118" s="59"/>
      <c r="DS118" s="59"/>
    </row>
    <row r="119" spans="1:123" ht="31.5" customHeight="1" x14ac:dyDescent="0.2">
      <c r="A119" s="88"/>
      <c r="B119" s="89"/>
      <c r="C119" s="89"/>
      <c r="D119" s="90"/>
      <c r="E119" s="91" t="s">
        <v>166</v>
      </c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3"/>
      <c r="AJ119" s="94" t="s">
        <v>41</v>
      </c>
      <c r="AK119" s="94"/>
      <c r="AL119" s="94"/>
      <c r="AM119" s="94"/>
      <c r="AN119" s="94"/>
      <c r="AO119" s="94"/>
      <c r="AP119" s="94"/>
      <c r="AQ119" s="94"/>
      <c r="AR119" s="94"/>
      <c r="AS119" s="94"/>
      <c r="AT119" s="95">
        <v>73.599999999999994</v>
      </c>
      <c r="AU119" s="95"/>
      <c r="AV119" s="95"/>
      <c r="AW119" s="95"/>
      <c r="AX119" s="95"/>
      <c r="AY119" s="95"/>
      <c r="AZ119" s="95"/>
      <c r="BA119" s="95"/>
      <c r="BB119" s="95"/>
      <c r="BC119" s="95"/>
      <c r="BD119" s="95"/>
      <c r="BE119" s="95">
        <f>ROUND((1287/(0.03*58384))*100,1)</f>
        <v>73.5</v>
      </c>
      <c r="BF119" s="95"/>
      <c r="BG119" s="95"/>
      <c r="BH119" s="95"/>
      <c r="BI119" s="95"/>
      <c r="BJ119" s="95"/>
      <c r="BK119" s="95"/>
      <c r="BL119" s="95"/>
      <c r="BM119" s="95"/>
      <c r="BN119" s="95"/>
      <c r="BO119" s="95"/>
      <c r="BP119" s="95">
        <f>ROUND((1276/(0.03*58125))*100,1)</f>
        <v>73.2</v>
      </c>
      <c r="BQ119" s="95"/>
      <c r="BR119" s="95"/>
      <c r="BS119" s="95"/>
      <c r="BT119" s="95"/>
      <c r="BU119" s="95"/>
      <c r="BV119" s="95"/>
      <c r="BW119" s="95"/>
      <c r="BX119" s="95"/>
      <c r="BY119" s="95"/>
      <c r="BZ119" s="95"/>
      <c r="CA119" s="95">
        <f>BP119</f>
        <v>73.2</v>
      </c>
      <c r="CB119" s="95"/>
      <c r="CC119" s="95"/>
      <c r="CD119" s="95"/>
      <c r="CE119" s="95"/>
      <c r="CF119" s="95"/>
      <c r="CG119" s="95"/>
      <c r="CH119" s="95"/>
      <c r="CI119" s="95"/>
      <c r="CJ119" s="95"/>
      <c r="CK119" s="95"/>
      <c r="CL119" s="95">
        <f t="shared" ref="CL119:CL120" si="13">CA119</f>
        <v>73.2</v>
      </c>
      <c r="CM119" s="95"/>
      <c r="CN119" s="95"/>
      <c r="CO119" s="95"/>
      <c r="CP119" s="95"/>
      <c r="CQ119" s="95"/>
      <c r="CR119" s="95"/>
      <c r="CS119" s="95"/>
      <c r="CT119" s="95"/>
      <c r="CU119" s="95"/>
      <c r="CV119" s="95"/>
      <c r="CW119" s="95">
        <f t="shared" ref="CW119:CW120" si="14">CL119</f>
        <v>73.2</v>
      </c>
      <c r="CX119" s="95"/>
      <c r="CY119" s="95"/>
      <c r="CZ119" s="95"/>
      <c r="DA119" s="95"/>
      <c r="DB119" s="95"/>
      <c r="DC119" s="95"/>
      <c r="DD119" s="95"/>
      <c r="DE119" s="95"/>
      <c r="DF119" s="95"/>
      <c r="DG119" s="95"/>
      <c r="DH119" s="96" t="s">
        <v>367</v>
      </c>
      <c r="DI119" s="96"/>
      <c r="DJ119" s="96"/>
      <c r="DK119" s="96"/>
      <c r="DL119" s="96"/>
      <c r="DM119" s="96"/>
      <c r="DN119" s="96"/>
      <c r="DO119" s="96"/>
      <c r="DP119" s="96"/>
      <c r="DQ119" s="96"/>
      <c r="DR119" s="96"/>
      <c r="DS119" s="96"/>
    </row>
    <row r="120" spans="1:123" ht="24" customHeight="1" x14ac:dyDescent="0.2">
      <c r="A120" s="88"/>
      <c r="B120" s="89"/>
      <c r="C120" s="89"/>
      <c r="D120" s="90"/>
      <c r="E120" s="97" t="s">
        <v>167</v>
      </c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98"/>
      <c r="AI120" s="99"/>
      <c r="AJ120" s="94" t="s">
        <v>66</v>
      </c>
      <c r="AK120" s="94"/>
      <c r="AL120" s="94"/>
      <c r="AM120" s="94"/>
      <c r="AN120" s="94"/>
      <c r="AO120" s="94"/>
      <c r="AP120" s="94"/>
      <c r="AQ120" s="94"/>
      <c r="AR120" s="94"/>
      <c r="AS120" s="94"/>
      <c r="AT120" s="95">
        <v>71.680000000000007</v>
      </c>
      <c r="AU120" s="95"/>
      <c r="AV120" s="95"/>
      <c r="AW120" s="95"/>
      <c r="AX120" s="95"/>
      <c r="AY120" s="95"/>
      <c r="AZ120" s="95"/>
      <c r="BA120" s="95"/>
      <c r="BB120" s="95"/>
      <c r="BC120" s="95"/>
      <c r="BD120" s="95"/>
      <c r="BE120" s="95">
        <f>ROUND((7/5.8+1/1.11)/3*100,2)</f>
        <v>70.260000000000005</v>
      </c>
      <c r="BF120" s="95"/>
      <c r="BG120" s="95"/>
      <c r="BH120" s="95"/>
      <c r="BI120" s="95"/>
      <c r="BJ120" s="95"/>
      <c r="BK120" s="95"/>
      <c r="BL120" s="95"/>
      <c r="BM120" s="95"/>
      <c r="BN120" s="95"/>
      <c r="BO120" s="95"/>
      <c r="BP120" s="95">
        <f>ROUND((7/5.8+1/0.94)/3*100,2)</f>
        <v>75.69</v>
      </c>
      <c r="BQ120" s="95"/>
      <c r="BR120" s="95"/>
      <c r="BS120" s="95"/>
      <c r="BT120" s="95"/>
      <c r="BU120" s="95"/>
      <c r="BV120" s="95"/>
      <c r="BW120" s="95"/>
      <c r="BX120" s="95"/>
      <c r="BY120" s="95"/>
      <c r="BZ120" s="95"/>
      <c r="CA120" s="95">
        <f>BP120</f>
        <v>75.69</v>
      </c>
      <c r="CB120" s="95"/>
      <c r="CC120" s="95"/>
      <c r="CD120" s="95"/>
      <c r="CE120" s="95"/>
      <c r="CF120" s="95"/>
      <c r="CG120" s="95"/>
      <c r="CH120" s="95"/>
      <c r="CI120" s="95"/>
      <c r="CJ120" s="95"/>
      <c r="CK120" s="95"/>
      <c r="CL120" s="95">
        <f t="shared" si="13"/>
        <v>75.69</v>
      </c>
      <c r="CM120" s="95"/>
      <c r="CN120" s="95"/>
      <c r="CO120" s="95"/>
      <c r="CP120" s="95"/>
      <c r="CQ120" s="95"/>
      <c r="CR120" s="95"/>
      <c r="CS120" s="95"/>
      <c r="CT120" s="95"/>
      <c r="CU120" s="95"/>
      <c r="CV120" s="95"/>
      <c r="CW120" s="95">
        <f t="shared" si="14"/>
        <v>75.69</v>
      </c>
      <c r="CX120" s="95"/>
      <c r="CY120" s="95"/>
      <c r="CZ120" s="95"/>
      <c r="DA120" s="95"/>
      <c r="DB120" s="95"/>
      <c r="DC120" s="95"/>
      <c r="DD120" s="95"/>
      <c r="DE120" s="95"/>
      <c r="DF120" s="95"/>
      <c r="DG120" s="95"/>
      <c r="DH120" s="96" t="s">
        <v>368</v>
      </c>
      <c r="DI120" s="96"/>
      <c r="DJ120" s="96"/>
      <c r="DK120" s="96"/>
      <c r="DL120" s="96"/>
      <c r="DM120" s="96"/>
      <c r="DN120" s="96"/>
      <c r="DO120" s="96"/>
      <c r="DP120" s="96"/>
      <c r="DQ120" s="96"/>
      <c r="DR120" s="96"/>
      <c r="DS120" s="96"/>
    </row>
    <row r="121" spans="1:123" ht="15" customHeight="1" x14ac:dyDescent="0.2">
      <c r="A121" s="49"/>
      <c r="B121" s="50"/>
      <c r="C121" s="50"/>
      <c r="D121" s="51"/>
      <c r="E121" s="97" t="s">
        <v>168</v>
      </c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  <c r="AG121" s="98"/>
      <c r="AH121" s="98"/>
      <c r="AI121" s="99"/>
      <c r="AJ121" s="94" t="s">
        <v>66</v>
      </c>
      <c r="AK121" s="94"/>
      <c r="AL121" s="94"/>
      <c r="AM121" s="94"/>
      <c r="AN121" s="94"/>
      <c r="AO121" s="94"/>
      <c r="AP121" s="94"/>
      <c r="AQ121" s="94"/>
      <c r="AR121" s="94"/>
      <c r="AS121" s="94"/>
      <c r="AT121" s="95">
        <v>0</v>
      </c>
      <c r="AU121" s="95"/>
      <c r="AV121" s="95"/>
      <c r="AW121" s="95"/>
      <c r="AX121" s="95"/>
      <c r="AY121" s="95"/>
      <c r="AZ121" s="95"/>
      <c r="BA121" s="95"/>
      <c r="BB121" s="95"/>
      <c r="BC121" s="95"/>
      <c r="BD121" s="95"/>
      <c r="BE121" s="95">
        <v>0</v>
      </c>
      <c r="BF121" s="95"/>
      <c r="BG121" s="95"/>
      <c r="BH121" s="95"/>
      <c r="BI121" s="95"/>
      <c r="BJ121" s="95"/>
      <c r="BK121" s="95"/>
      <c r="BL121" s="95"/>
      <c r="BM121" s="95"/>
      <c r="BN121" s="95"/>
      <c r="BO121" s="95"/>
      <c r="BP121" s="95">
        <v>0</v>
      </c>
      <c r="BQ121" s="95"/>
      <c r="BR121" s="95"/>
      <c r="BS121" s="95"/>
      <c r="BT121" s="95"/>
      <c r="BU121" s="95"/>
      <c r="BV121" s="95"/>
      <c r="BW121" s="95"/>
      <c r="BX121" s="95"/>
      <c r="BY121" s="95"/>
      <c r="BZ121" s="95"/>
      <c r="CA121" s="95">
        <v>0</v>
      </c>
      <c r="CB121" s="95"/>
      <c r="CC121" s="95"/>
      <c r="CD121" s="95"/>
      <c r="CE121" s="95"/>
      <c r="CF121" s="95"/>
      <c r="CG121" s="95"/>
      <c r="CH121" s="95"/>
      <c r="CI121" s="95"/>
      <c r="CJ121" s="95"/>
      <c r="CK121" s="95"/>
      <c r="CL121" s="95">
        <v>0</v>
      </c>
      <c r="CM121" s="95"/>
      <c r="CN121" s="95"/>
      <c r="CO121" s="95"/>
      <c r="CP121" s="95"/>
      <c r="CQ121" s="95"/>
      <c r="CR121" s="95"/>
      <c r="CS121" s="95"/>
      <c r="CT121" s="95"/>
      <c r="CU121" s="95"/>
      <c r="CV121" s="95"/>
      <c r="CW121" s="95">
        <v>0</v>
      </c>
      <c r="CX121" s="95"/>
      <c r="CY121" s="95"/>
      <c r="CZ121" s="95"/>
      <c r="DA121" s="95"/>
      <c r="DB121" s="95"/>
      <c r="DC121" s="95"/>
      <c r="DD121" s="95"/>
      <c r="DE121" s="95"/>
      <c r="DF121" s="95"/>
      <c r="DG121" s="95"/>
      <c r="DH121" s="96"/>
      <c r="DI121" s="96"/>
      <c r="DJ121" s="96"/>
      <c r="DK121" s="96"/>
      <c r="DL121" s="96"/>
      <c r="DM121" s="96"/>
      <c r="DN121" s="96"/>
      <c r="DO121" s="96"/>
      <c r="DP121" s="96"/>
      <c r="DQ121" s="96"/>
      <c r="DR121" s="96"/>
      <c r="DS121" s="96"/>
    </row>
    <row r="122" spans="1:123" x14ac:dyDescent="0.2">
      <c r="A122" s="52" t="s">
        <v>169</v>
      </c>
      <c r="B122" s="53"/>
      <c r="C122" s="53"/>
      <c r="D122" s="54"/>
      <c r="E122" s="86" t="s">
        <v>177</v>
      </c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86"/>
      <c r="AI122" s="87"/>
      <c r="AJ122" s="77" t="s">
        <v>66</v>
      </c>
      <c r="AK122" s="77"/>
      <c r="AL122" s="77"/>
      <c r="AM122" s="77"/>
      <c r="AN122" s="77"/>
      <c r="AO122" s="77"/>
      <c r="AP122" s="77"/>
      <c r="AQ122" s="77"/>
      <c r="AR122" s="77"/>
      <c r="AS122" s="77"/>
      <c r="AT122" s="58">
        <v>0</v>
      </c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>
        <v>0</v>
      </c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>
        <v>17</v>
      </c>
      <c r="BQ122" s="58"/>
      <c r="BR122" s="58"/>
      <c r="BS122" s="58"/>
      <c r="BT122" s="58"/>
      <c r="BU122" s="58"/>
      <c r="BV122" s="58"/>
      <c r="BW122" s="58"/>
      <c r="BX122" s="58"/>
      <c r="BY122" s="58"/>
      <c r="BZ122" s="58"/>
      <c r="CA122" s="58">
        <v>17</v>
      </c>
      <c r="CB122" s="58"/>
      <c r="CC122" s="58"/>
      <c r="CD122" s="58"/>
      <c r="CE122" s="58"/>
      <c r="CF122" s="58"/>
      <c r="CG122" s="58"/>
      <c r="CH122" s="58"/>
      <c r="CI122" s="58"/>
      <c r="CJ122" s="58"/>
      <c r="CK122" s="58"/>
      <c r="CL122" s="58">
        <v>17</v>
      </c>
      <c r="CM122" s="58"/>
      <c r="CN122" s="58"/>
      <c r="CO122" s="58"/>
      <c r="CP122" s="58"/>
      <c r="CQ122" s="58"/>
      <c r="CR122" s="58"/>
      <c r="CS122" s="58"/>
      <c r="CT122" s="58"/>
      <c r="CU122" s="58"/>
      <c r="CV122" s="58"/>
      <c r="CW122" s="58">
        <v>17</v>
      </c>
      <c r="CX122" s="58"/>
      <c r="CY122" s="58"/>
      <c r="CZ122" s="58"/>
      <c r="DA122" s="58"/>
      <c r="DB122" s="58"/>
      <c r="DC122" s="58"/>
      <c r="DD122" s="58"/>
      <c r="DE122" s="58"/>
      <c r="DF122" s="58"/>
      <c r="DG122" s="58"/>
      <c r="DH122" s="59" t="s">
        <v>343</v>
      </c>
      <c r="DI122" s="59"/>
      <c r="DJ122" s="59"/>
      <c r="DK122" s="59"/>
      <c r="DL122" s="59"/>
      <c r="DM122" s="59"/>
      <c r="DN122" s="59"/>
      <c r="DO122" s="59"/>
      <c r="DP122" s="59"/>
      <c r="DQ122" s="59"/>
      <c r="DR122" s="59"/>
      <c r="DS122" s="59"/>
    </row>
    <row r="123" spans="1:123" x14ac:dyDescent="0.2">
      <c r="A123" s="60"/>
      <c r="B123" s="61"/>
      <c r="C123" s="61"/>
      <c r="D123" s="62"/>
      <c r="E123" s="86" t="s">
        <v>178</v>
      </c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86"/>
      <c r="AI123" s="87"/>
      <c r="AJ123" s="57"/>
      <c r="AK123" s="57"/>
      <c r="AL123" s="57"/>
      <c r="AM123" s="57"/>
      <c r="AN123" s="57"/>
      <c r="AO123" s="57"/>
      <c r="AP123" s="57"/>
      <c r="AQ123" s="57"/>
      <c r="AR123" s="57"/>
      <c r="AS123" s="57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  <c r="BD123" s="58"/>
      <c r="BE123" s="58"/>
      <c r="BF123" s="58"/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8"/>
      <c r="BV123" s="58"/>
      <c r="BW123" s="58"/>
      <c r="BX123" s="58"/>
      <c r="BY123" s="58"/>
      <c r="BZ123" s="58"/>
      <c r="CA123" s="58"/>
      <c r="CB123" s="58"/>
      <c r="CC123" s="58"/>
      <c r="CD123" s="58"/>
      <c r="CE123" s="58"/>
      <c r="CF123" s="58"/>
      <c r="CG123" s="58"/>
      <c r="CH123" s="58"/>
      <c r="CI123" s="58"/>
      <c r="CJ123" s="58"/>
      <c r="CK123" s="58"/>
      <c r="CL123" s="58"/>
      <c r="CM123" s="58"/>
      <c r="CN123" s="58"/>
      <c r="CO123" s="58"/>
      <c r="CP123" s="58"/>
      <c r="CQ123" s="58"/>
      <c r="CR123" s="58"/>
      <c r="CS123" s="58"/>
      <c r="CT123" s="58"/>
      <c r="CU123" s="58"/>
      <c r="CV123" s="58"/>
      <c r="CW123" s="58"/>
      <c r="CX123" s="58"/>
      <c r="CY123" s="58"/>
      <c r="CZ123" s="58"/>
      <c r="DA123" s="58"/>
      <c r="DB123" s="58"/>
      <c r="DC123" s="58"/>
      <c r="DD123" s="58"/>
      <c r="DE123" s="58"/>
      <c r="DF123" s="58"/>
      <c r="DG123" s="58"/>
      <c r="DH123" s="59"/>
      <c r="DI123" s="59"/>
      <c r="DJ123" s="59"/>
      <c r="DK123" s="59"/>
      <c r="DL123" s="59"/>
      <c r="DM123" s="59"/>
      <c r="DN123" s="59"/>
      <c r="DO123" s="59"/>
      <c r="DP123" s="59"/>
      <c r="DQ123" s="59"/>
      <c r="DR123" s="59"/>
      <c r="DS123" s="59"/>
    </row>
    <row r="124" spans="1:123" x14ac:dyDescent="0.2">
      <c r="A124" s="60"/>
      <c r="B124" s="61"/>
      <c r="C124" s="61"/>
      <c r="D124" s="62"/>
      <c r="E124" s="86" t="s">
        <v>179</v>
      </c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86"/>
      <c r="AI124" s="87"/>
      <c r="AJ124" s="57"/>
      <c r="AK124" s="57"/>
      <c r="AL124" s="57"/>
      <c r="AM124" s="57"/>
      <c r="AN124" s="57"/>
      <c r="AO124" s="57"/>
      <c r="AP124" s="57"/>
      <c r="AQ124" s="57"/>
      <c r="AR124" s="57"/>
      <c r="AS124" s="57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  <c r="BD124" s="58"/>
      <c r="BE124" s="58"/>
      <c r="BF124" s="58"/>
      <c r="BG124" s="58"/>
      <c r="BH124" s="58"/>
      <c r="BI124" s="58"/>
      <c r="BJ124" s="58"/>
      <c r="BK124" s="58"/>
      <c r="BL124" s="58"/>
      <c r="BM124" s="58"/>
      <c r="BN124" s="58"/>
      <c r="BO124" s="58"/>
      <c r="BP124" s="58"/>
      <c r="BQ124" s="58"/>
      <c r="BR124" s="58"/>
      <c r="BS124" s="58"/>
      <c r="BT124" s="58"/>
      <c r="BU124" s="58"/>
      <c r="BV124" s="58"/>
      <c r="BW124" s="58"/>
      <c r="BX124" s="58"/>
      <c r="BY124" s="58"/>
      <c r="BZ124" s="58"/>
      <c r="CA124" s="58"/>
      <c r="CB124" s="58"/>
      <c r="CC124" s="58"/>
      <c r="CD124" s="58"/>
      <c r="CE124" s="58"/>
      <c r="CF124" s="58"/>
      <c r="CG124" s="58"/>
      <c r="CH124" s="58"/>
      <c r="CI124" s="58"/>
      <c r="CJ124" s="58"/>
      <c r="CK124" s="58"/>
      <c r="CL124" s="58"/>
      <c r="CM124" s="58"/>
      <c r="CN124" s="58"/>
      <c r="CO124" s="58"/>
      <c r="CP124" s="58"/>
      <c r="CQ124" s="58"/>
      <c r="CR124" s="58"/>
      <c r="CS124" s="58"/>
      <c r="CT124" s="58"/>
      <c r="CU124" s="58"/>
      <c r="CV124" s="58"/>
      <c r="CW124" s="58"/>
      <c r="CX124" s="58"/>
      <c r="CY124" s="58"/>
      <c r="CZ124" s="58"/>
      <c r="DA124" s="58"/>
      <c r="DB124" s="58"/>
      <c r="DC124" s="58"/>
      <c r="DD124" s="58"/>
      <c r="DE124" s="58"/>
      <c r="DF124" s="58"/>
      <c r="DG124" s="58"/>
      <c r="DH124" s="59"/>
      <c r="DI124" s="59"/>
      <c r="DJ124" s="59"/>
      <c r="DK124" s="59"/>
      <c r="DL124" s="59"/>
      <c r="DM124" s="59"/>
      <c r="DN124" s="59"/>
      <c r="DO124" s="59"/>
      <c r="DP124" s="59"/>
      <c r="DQ124" s="59"/>
      <c r="DR124" s="59"/>
      <c r="DS124" s="59"/>
    </row>
    <row r="125" spans="1:123" x14ac:dyDescent="0.2">
      <c r="A125" s="60"/>
      <c r="B125" s="61"/>
      <c r="C125" s="61"/>
      <c r="D125" s="62"/>
      <c r="E125" s="86" t="s">
        <v>180</v>
      </c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86"/>
      <c r="AI125" s="87"/>
      <c r="AJ125" s="57"/>
      <c r="AK125" s="57"/>
      <c r="AL125" s="57"/>
      <c r="AM125" s="57"/>
      <c r="AN125" s="57"/>
      <c r="AO125" s="57"/>
      <c r="AP125" s="57"/>
      <c r="AQ125" s="57"/>
      <c r="AR125" s="57"/>
      <c r="AS125" s="57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  <c r="BD125" s="58"/>
      <c r="BE125" s="58"/>
      <c r="BF125" s="58"/>
      <c r="BG125" s="58"/>
      <c r="BH125" s="58"/>
      <c r="BI125" s="58"/>
      <c r="BJ125" s="58"/>
      <c r="BK125" s="58"/>
      <c r="BL125" s="58"/>
      <c r="BM125" s="58"/>
      <c r="BN125" s="58"/>
      <c r="BO125" s="58"/>
      <c r="BP125" s="58"/>
      <c r="BQ125" s="58"/>
      <c r="BR125" s="58"/>
      <c r="BS125" s="58"/>
      <c r="BT125" s="58"/>
      <c r="BU125" s="58"/>
      <c r="BV125" s="58"/>
      <c r="BW125" s="58"/>
      <c r="BX125" s="58"/>
      <c r="BY125" s="58"/>
      <c r="BZ125" s="58"/>
      <c r="CA125" s="58"/>
      <c r="CB125" s="58"/>
      <c r="CC125" s="58"/>
      <c r="CD125" s="58"/>
      <c r="CE125" s="58"/>
      <c r="CF125" s="58"/>
      <c r="CG125" s="58"/>
      <c r="CH125" s="58"/>
      <c r="CI125" s="58"/>
      <c r="CJ125" s="58"/>
      <c r="CK125" s="58"/>
      <c r="CL125" s="58"/>
      <c r="CM125" s="58"/>
      <c r="CN125" s="58"/>
      <c r="CO125" s="58"/>
      <c r="CP125" s="58"/>
      <c r="CQ125" s="58"/>
      <c r="CR125" s="58"/>
      <c r="CS125" s="58"/>
      <c r="CT125" s="58"/>
      <c r="CU125" s="58"/>
      <c r="CV125" s="58"/>
      <c r="CW125" s="58"/>
      <c r="CX125" s="58"/>
      <c r="CY125" s="58"/>
      <c r="CZ125" s="58"/>
      <c r="DA125" s="58"/>
      <c r="DB125" s="58"/>
      <c r="DC125" s="58"/>
      <c r="DD125" s="58"/>
      <c r="DE125" s="58"/>
      <c r="DF125" s="58"/>
      <c r="DG125" s="58"/>
      <c r="DH125" s="59"/>
      <c r="DI125" s="59"/>
      <c r="DJ125" s="59"/>
      <c r="DK125" s="59"/>
      <c r="DL125" s="59"/>
      <c r="DM125" s="59"/>
      <c r="DN125" s="59"/>
      <c r="DO125" s="59"/>
      <c r="DP125" s="59"/>
      <c r="DQ125" s="59"/>
      <c r="DR125" s="59"/>
      <c r="DS125" s="59"/>
    </row>
    <row r="126" spans="1:123" x14ac:dyDescent="0.2">
      <c r="A126" s="65"/>
      <c r="B126" s="66"/>
      <c r="C126" s="66"/>
      <c r="D126" s="67"/>
      <c r="E126" s="100" t="s">
        <v>95</v>
      </c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00"/>
      <c r="AA126" s="100"/>
      <c r="AB126" s="100"/>
      <c r="AC126" s="100"/>
      <c r="AD126" s="100"/>
      <c r="AE126" s="100"/>
      <c r="AF126" s="100"/>
      <c r="AG126" s="100"/>
      <c r="AH126" s="100"/>
      <c r="AI126" s="101"/>
      <c r="AJ126" s="57"/>
      <c r="AK126" s="57"/>
      <c r="AL126" s="57"/>
      <c r="AM126" s="57"/>
      <c r="AN126" s="57"/>
      <c r="AO126" s="57"/>
      <c r="AP126" s="57"/>
      <c r="AQ126" s="57"/>
      <c r="AR126" s="57"/>
      <c r="AS126" s="57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  <c r="BD126" s="58"/>
      <c r="BE126" s="58"/>
      <c r="BF126" s="58"/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8"/>
      <c r="BV126" s="58"/>
      <c r="BW126" s="58"/>
      <c r="BX126" s="58"/>
      <c r="BY126" s="58"/>
      <c r="BZ126" s="58"/>
      <c r="CA126" s="58"/>
      <c r="CB126" s="58"/>
      <c r="CC126" s="58"/>
      <c r="CD126" s="58"/>
      <c r="CE126" s="58"/>
      <c r="CF126" s="58"/>
      <c r="CG126" s="58"/>
      <c r="CH126" s="58"/>
      <c r="CI126" s="58"/>
      <c r="CJ126" s="58"/>
      <c r="CK126" s="58"/>
      <c r="CL126" s="58"/>
      <c r="CM126" s="58"/>
      <c r="CN126" s="58"/>
      <c r="CO126" s="58"/>
      <c r="CP126" s="58"/>
      <c r="CQ126" s="58"/>
      <c r="CR126" s="58"/>
      <c r="CS126" s="58"/>
      <c r="CT126" s="58"/>
      <c r="CU126" s="58"/>
      <c r="CV126" s="58"/>
      <c r="CW126" s="58"/>
      <c r="CX126" s="58"/>
      <c r="CY126" s="58"/>
      <c r="CZ126" s="58"/>
      <c r="DA126" s="58"/>
      <c r="DB126" s="58"/>
      <c r="DC126" s="58"/>
      <c r="DD126" s="58"/>
      <c r="DE126" s="58"/>
      <c r="DF126" s="58"/>
      <c r="DG126" s="58"/>
      <c r="DH126" s="59"/>
      <c r="DI126" s="59"/>
      <c r="DJ126" s="59"/>
      <c r="DK126" s="59"/>
      <c r="DL126" s="59"/>
      <c r="DM126" s="59"/>
      <c r="DN126" s="59"/>
      <c r="DO126" s="59"/>
      <c r="DP126" s="59"/>
      <c r="DQ126" s="59"/>
      <c r="DR126" s="59"/>
      <c r="DS126" s="59"/>
    </row>
    <row r="127" spans="1:123" x14ac:dyDescent="0.2">
      <c r="A127" s="52" t="s">
        <v>170</v>
      </c>
      <c r="B127" s="53"/>
      <c r="C127" s="53"/>
      <c r="D127" s="54"/>
      <c r="E127" s="84" t="s">
        <v>171</v>
      </c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5"/>
      <c r="AJ127" s="57" t="s">
        <v>66</v>
      </c>
      <c r="AK127" s="57"/>
      <c r="AL127" s="57"/>
      <c r="AM127" s="57"/>
      <c r="AN127" s="57"/>
      <c r="AO127" s="57"/>
      <c r="AP127" s="57"/>
      <c r="AQ127" s="57"/>
      <c r="AR127" s="57"/>
      <c r="AS127" s="57"/>
      <c r="AT127" s="58" t="s">
        <v>329</v>
      </c>
      <c r="AU127" s="58"/>
      <c r="AV127" s="58"/>
      <c r="AW127" s="58"/>
      <c r="AX127" s="58"/>
      <c r="AY127" s="58"/>
      <c r="AZ127" s="58"/>
      <c r="BA127" s="58"/>
      <c r="BB127" s="58"/>
      <c r="BC127" s="58"/>
      <c r="BD127" s="58"/>
      <c r="BE127" s="58" t="s">
        <v>329</v>
      </c>
      <c r="BF127" s="58"/>
      <c r="BG127" s="58"/>
      <c r="BH127" s="58"/>
      <c r="BI127" s="58"/>
      <c r="BJ127" s="58"/>
      <c r="BK127" s="58"/>
      <c r="BL127" s="58"/>
      <c r="BM127" s="58"/>
      <c r="BN127" s="58"/>
      <c r="BO127" s="58"/>
      <c r="BP127" s="58" t="s">
        <v>329</v>
      </c>
      <c r="BQ127" s="58"/>
      <c r="BR127" s="58"/>
      <c r="BS127" s="58"/>
      <c r="BT127" s="58"/>
      <c r="BU127" s="58"/>
      <c r="BV127" s="58"/>
      <c r="BW127" s="58"/>
      <c r="BX127" s="58"/>
      <c r="BY127" s="58"/>
      <c r="BZ127" s="58"/>
      <c r="CA127" s="58" t="s">
        <v>329</v>
      </c>
      <c r="CB127" s="58"/>
      <c r="CC127" s="58"/>
      <c r="CD127" s="58"/>
      <c r="CE127" s="58"/>
      <c r="CF127" s="58"/>
      <c r="CG127" s="58"/>
      <c r="CH127" s="58"/>
      <c r="CI127" s="58"/>
      <c r="CJ127" s="58"/>
      <c r="CK127" s="58"/>
      <c r="CL127" s="58" t="s">
        <v>329</v>
      </c>
      <c r="CM127" s="58"/>
      <c r="CN127" s="58"/>
      <c r="CO127" s="58"/>
      <c r="CP127" s="58"/>
      <c r="CQ127" s="58"/>
      <c r="CR127" s="58"/>
      <c r="CS127" s="58"/>
      <c r="CT127" s="58"/>
      <c r="CU127" s="58"/>
      <c r="CV127" s="58"/>
      <c r="CW127" s="58" t="s">
        <v>329</v>
      </c>
      <c r="CX127" s="58"/>
      <c r="CY127" s="58"/>
      <c r="CZ127" s="58"/>
      <c r="DA127" s="58"/>
      <c r="DB127" s="58"/>
      <c r="DC127" s="58"/>
      <c r="DD127" s="58"/>
      <c r="DE127" s="58"/>
      <c r="DF127" s="58"/>
      <c r="DG127" s="58"/>
      <c r="DH127" s="59" t="s">
        <v>338</v>
      </c>
      <c r="DI127" s="59"/>
      <c r="DJ127" s="59"/>
      <c r="DK127" s="59"/>
      <c r="DL127" s="59"/>
      <c r="DM127" s="59"/>
      <c r="DN127" s="59"/>
      <c r="DO127" s="59"/>
      <c r="DP127" s="59"/>
      <c r="DQ127" s="59"/>
      <c r="DR127" s="59"/>
      <c r="DS127" s="59"/>
    </row>
    <row r="128" spans="1:123" x14ac:dyDescent="0.2">
      <c r="A128" s="60"/>
      <c r="B128" s="61"/>
      <c r="C128" s="61"/>
      <c r="D128" s="62"/>
      <c r="E128" s="86" t="s">
        <v>172</v>
      </c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86"/>
      <c r="AI128" s="87"/>
      <c r="AJ128" s="57"/>
      <c r="AK128" s="57"/>
      <c r="AL128" s="57"/>
      <c r="AM128" s="57"/>
      <c r="AN128" s="57"/>
      <c r="AO128" s="57"/>
      <c r="AP128" s="57"/>
      <c r="AQ128" s="57"/>
      <c r="AR128" s="57"/>
      <c r="AS128" s="57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  <c r="BD128" s="58"/>
      <c r="BE128" s="58"/>
      <c r="BF128" s="58"/>
      <c r="BG128" s="58"/>
      <c r="BH128" s="58"/>
      <c r="BI128" s="58"/>
      <c r="BJ128" s="58"/>
      <c r="BK128" s="58"/>
      <c r="BL128" s="58"/>
      <c r="BM128" s="58"/>
      <c r="BN128" s="58"/>
      <c r="BO128" s="58"/>
      <c r="BP128" s="58"/>
      <c r="BQ128" s="58"/>
      <c r="BR128" s="58"/>
      <c r="BS128" s="58"/>
      <c r="BT128" s="58"/>
      <c r="BU128" s="58"/>
      <c r="BV128" s="58"/>
      <c r="BW128" s="58"/>
      <c r="BX128" s="58"/>
      <c r="BY128" s="58"/>
      <c r="BZ128" s="58"/>
      <c r="CA128" s="58"/>
      <c r="CB128" s="58"/>
      <c r="CC128" s="58"/>
      <c r="CD128" s="58"/>
      <c r="CE128" s="58"/>
      <c r="CF128" s="58"/>
      <c r="CG128" s="58"/>
      <c r="CH128" s="58"/>
      <c r="CI128" s="58"/>
      <c r="CJ128" s="58"/>
      <c r="CK128" s="58"/>
      <c r="CL128" s="58"/>
      <c r="CM128" s="58"/>
      <c r="CN128" s="58"/>
      <c r="CO128" s="58"/>
      <c r="CP128" s="58"/>
      <c r="CQ128" s="58"/>
      <c r="CR128" s="58"/>
      <c r="CS128" s="58"/>
      <c r="CT128" s="58"/>
      <c r="CU128" s="58"/>
      <c r="CV128" s="58"/>
      <c r="CW128" s="58"/>
      <c r="CX128" s="58"/>
      <c r="CY128" s="58"/>
      <c r="CZ128" s="58"/>
      <c r="DA128" s="58"/>
      <c r="DB128" s="58"/>
      <c r="DC128" s="58"/>
      <c r="DD128" s="58"/>
      <c r="DE128" s="58"/>
      <c r="DF128" s="58"/>
      <c r="DG128" s="58"/>
      <c r="DH128" s="59"/>
      <c r="DI128" s="59"/>
      <c r="DJ128" s="59"/>
      <c r="DK128" s="59"/>
      <c r="DL128" s="59"/>
      <c r="DM128" s="59"/>
      <c r="DN128" s="59"/>
      <c r="DO128" s="59"/>
      <c r="DP128" s="59"/>
      <c r="DQ128" s="59"/>
      <c r="DR128" s="59"/>
      <c r="DS128" s="59"/>
    </row>
    <row r="129" spans="1:123" x14ac:dyDescent="0.2">
      <c r="A129" s="60"/>
      <c r="B129" s="61"/>
      <c r="C129" s="61"/>
      <c r="D129" s="62"/>
      <c r="E129" s="86" t="s">
        <v>173</v>
      </c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86"/>
      <c r="AI129" s="87"/>
      <c r="AJ129" s="57"/>
      <c r="AK129" s="57"/>
      <c r="AL129" s="57"/>
      <c r="AM129" s="57"/>
      <c r="AN129" s="57"/>
      <c r="AO129" s="57"/>
      <c r="AP129" s="57"/>
      <c r="AQ129" s="57"/>
      <c r="AR129" s="57"/>
      <c r="AS129" s="57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8"/>
      <c r="BV129" s="58"/>
      <c r="BW129" s="58"/>
      <c r="BX129" s="58"/>
      <c r="BY129" s="58"/>
      <c r="BZ129" s="58"/>
      <c r="CA129" s="58"/>
      <c r="CB129" s="58"/>
      <c r="CC129" s="58"/>
      <c r="CD129" s="58"/>
      <c r="CE129" s="58"/>
      <c r="CF129" s="58"/>
      <c r="CG129" s="58"/>
      <c r="CH129" s="58"/>
      <c r="CI129" s="58"/>
      <c r="CJ129" s="58"/>
      <c r="CK129" s="58"/>
      <c r="CL129" s="58"/>
      <c r="CM129" s="58"/>
      <c r="CN129" s="58"/>
      <c r="CO129" s="58"/>
      <c r="CP129" s="58"/>
      <c r="CQ129" s="58"/>
      <c r="CR129" s="58"/>
      <c r="CS129" s="58"/>
      <c r="CT129" s="58"/>
      <c r="CU129" s="58"/>
      <c r="CV129" s="58"/>
      <c r="CW129" s="58"/>
      <c r="CX129" s="58"/>
      <c r="CY129" s="58"/>
      <c r="CZ129" s="58"/>
      <c r="DA129" s="58"/>
      <c r="DB129" s="58"/>
      <c r="DC129" s="58"/>
      <c r="DD129" s="58"/>
      <c r="DE129" s="58"/>
      <c r="DF129" s="58"/>
      <c r="DG129" s="58"/>
      <c r="DH129" s="59"/>
      <c r="DI129" s="59"/>
      <c r="DJ129" s="59"/>
      <c r="DK129" s="59"/>
      <c r="DL129" s="59"/>
      <c r="DM129" s="59"/>
      <c r="DN129" s="59"/>
      <c r="DO129" s="59"/>
      <c r="DP129" s="59"/>
      <c r="DQ129" s="59"/>
      <c r="DR129" s="59"/>
      <c r="DS129" s="59"/>
    </row>
    <row r="130" spans="1:123" x14ac:dyDescent="0.2">
      <c r="A130" s="60"/>
      <c r="B130" s="61"/>
      <c r="C130" s="61"/>
      <c r="D130" s="62"/>
      <c r="E130" s="86" t="s">
        <v>175</v>
      </c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86"/>
      <c r="AI130" s="87"/>
      <c r="AJ130" s="57"/>
      <c r="AK130" s="57"/>
      <c r="AL130" s="57"/>
      <c r="AM130" s="57"/>
      <c r="AN130" s="57"/>
      <c r="AO130" s="57"/>
      <c r="AP130" s="57"/>
      <c r="AQ130" s="57"/>
      <c r="AR130" s="57"/>
      <c r="AS130" s="57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  <c r="BM130" s="58"/>
      <c r="BN130" s="58"/>
      <c r="BO130" s="58"/>
      <c r="BP130" s="58"/>
      <c r="BQ130" s="58"/>
      <c r="BR130" s="58"/>
      <c r="BS130" s="58"/>
      <c r="BT130" s="58"/>
      <c r="BU130" s="58"/>
      <c r="BV130" s="58"/>
      <c r="BW130" s="58"/>
      <c r="BX130" s="58"/>
      <c r="BY130" s="58"/>
      <c r="BZ130" s="58"/>
      <c r="CA130" s="58"/>
      <c r="CB130" s="58"/>
      <c r="CC130" s="58"/>
      <c r="CD130" s="58"/>
      <c r="CE130" s="58"/>
      <c r="CF130" s="58"/>
      <c r="CG130" s="58"/>
      <c r="CH130" s="58"/>
      <c r="CI130" s="58"/>
      <c r="CJ130" s="58"/>
      <c r="CK130" s="58"/>
      <c r="CL130" s="58"/>
      <c r="CM130" s="58"/>
      <c r="CN130" s="58"/>
      <c r="CO130" s="58"/>
      <c r="CP130" s="58"/>
      <c r="CQ130" s="58"/>
      <c r="CR130" s="58"/>
      <c r="CS130" s="58"/>
      <c r="CT130" s="58"/>
      <c r="CU130" s="58"/>
      <c r="CV130" s="58"/>
      <c r="CW130" s="58"/>
      <c r="CX130" s="58"/>
      <c r="CY130" s="58"/>
      <c r="CZ130" s="58"/>
      <c r="DA130" s="58"/>
      <c r="DB130" s="58"/>
      <c r="DC130" s="58"/>
      <c r="DD130" s="58"/>
      <c r="DE130" s="58"/>
      <c r="DF130" s="58"/>
      <c r="DG130" s="58"/>
      <c r="DH130" s="59"/>
      <c r="DI130" s="59"/>
      <c r="DJ130" s="59"/>
      <c r="DK130" s="59"/>
      <c r="DL130" s="59"/>
      <c r="DM130" s="59"/>
      <c r="DN130" s="59"/>
      <c r="DO130" s="59"/>
      <c r="DP130" s="59"/>
      <c r="DQ130" s="59"/>
      <c r="DR130" s="59"/>
      <c r="DS130" s="59"/>
    </row>
    <row r="131" spans="1:123" x14ac:dyDescent="0.2">
      <c r="A131" s="60"/>
      <c r="B131" s="61"/>
      <c r="C131" s="61"/>
      <c r="D131" s="62"/>
      <c r="E131" s="86" t="s">
        <v>176</v>
      </c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86"/>
      <c r="AI131" s="87"/>
      <c r="AJ131" s="57"/>
      <c r="AK131" s="57"/>
      <c r="AL131" s="57"/>
      <c r="AM131" s="57"/>
      <c r="AN131" s="57"/>
      <c r="AO131" s="57"/>
      <c r="AP131" s="57"/>
      <c r="AQ131" s="57"/>
      <c r="AR131" s="57"/>
      <c r="AS131" s="57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9"/>
      <c r="DI131" s="59"/>
      <c r="DJ131" s="59"/>
      <c r="DK131" s="59"/>
      <c r="DL131" s="59"/>
      <c r="DM131" s="59"/>
      <c r="DN131" s="59"/>
      <c r="DO131" s="59"/>
      <c r="DP131" s="59"/>
      <c r="DQ131" s="59"/>
      <c r="DR131" s="59"/>
      <c r="DS131" s="59"/>
    </row>
    <row r="132" spans="1:123" x14ac:dyDescent="0.2">
      <c r="A132" s="65"/>
      <c r="B132" s="66"/>
      <c r="C132" s="66"/>
      <c r="D132" s="67"/>
      <c r="E132" s="86" t="s">
        <v>174</v>
      </c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7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82"/>
      <c r="AU132" s="82"/>
      <c r="AV132" s="82"/>
      <c r="AW132" s="82"/>
      <c r="AX132" s="82"/>
      <c r="AY132" s="82"/>
      <c r="AZ132" s="82"/>
      <c r="BA132" s="82"/>
      <c r="BB132" s="82"/>
      <c r="BC132" s="8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8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3"/>
      <c r="DI132" s="83"/>
      <c r="DJ132" s="83"/>
      <c r="DK132" s="83"/>
      <c r="DL132" s="83"/>
      <c r="DM132" s="83"/>
      <c r="DN132" s="83"/>
      <c r="DO132" s="83"/>
      <c r="DP132" s="83"/>
      <c r="DQ132" s="83"/>
      <c r="DR132" s="83"/>
      <c r="DS132" s="83"/>
    </row>
    <row r="133" spans="1:123" x14ac:dyDescent="0.2">
      <c r="A133" s="46" t="s">
        <v>181</v>
      </c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/>
      <c r="AT133" s="47"/>
      <c r="AU133" s="47"/>
      <c r="AV133" s="47"/>
      <c r="AW133" s="47"/>
      <c r="AX133" s="47"/>
      <c r="AY133" s="47"/>
      <c r="AZ133" s="47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  <c r="BS133" s="47"/>
      <c r="BT133" s="47"/>
      <c r="BU133" s="47"/>
      <c r="BV133" s="47"/>
      <c r="BW133" s="47"/>
      <c r="BX133" s="47"/>
      <c r="BY133" s="47"/>
      <c r="BZ133" s="47"/>
      <c r="CA133" s="47"/>
      <c r="CB133" s="47"/>
      <c r="CC133" s="47"/>
      <c r="CD133" s="47"/>
      <c r="CE133" s="47"/>
      <c r="CF133" s="47"/>
      <c r="CG133" s="47"/>
      <c r="CH133" s="47"/>
      <c r="CI133" s="47"/>
      <c r="CJ133" s="47"/>
      <c r="CK133" s="47"/>
      <c r="CL133" s="47"/>
      <c r="CM133" s="47"/>
      <c r="CN133" s="47"/>
      <c r="CO133" s="47"/>
      <c r="CP133" s="47"/>
      <c r="CQ133" s="47"/>
      <c r="CR133" s="47"/>
      <c r="CS133" s="47"/>
      <c r="CT133" s="47"/>
      <c r="CU133" s="47"/>
      <c r="CV133" s="47"/>
      <c r="CW133" s="47"/>
      <c r="CX133" s="47"/>
      <c r="CY133" s="47"/>
      <c r="CZ133" s="47"/>
      <c r="DA133" s="47"/>
      <c r="DB133" s="47"/>
      <c r="DC133" s="47"/>
      <c r="DD133" s="47"/>
      <c r="DE133" s="47"/>
      <c r="DF133" s="47"/>
      <c r="DG133" s="47"/>
      <c r="DH133" s="47"/>
      <c r="DI133" s="47"/>
      <c r="DJ133" s="47"/>
      <c r="DK133" s="47"/>
      <c r="DL133" s="47"/>
      <c r="DM133" s="47"/>
      <c r="DN133" s="47"/>
      <c r="DO133" s="47"/>
      <c r="DP133" s="47"/>
      <c r="DQ133" s="47"/>
      <c r="DR133" s="47"/>
      <c r="DS133" s="48"/>
    </row>
    <row r="134" spans="1:123" x14ac:dyDescent="0.2">
      <c r="A134" s="52" t="s">
        <v>182</v>
      </c>
      <c r="B134" s="53"/>
      <c r="C134" s="53"/>
      <c r="D134" s="54"/>
      <c r="E134" s="84" t="s">
        <v>183</v>
      </c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5"/>
      <c r="AJ134" s="77" t="s">
        <v>41</v>
      </c>
      <c r="AK134" s="77"/>
      <c r="AL134" s="77"/>
      <c r="AM134" s="77"/>
      <c r="AN134" s="77"/>
      <c r="AO134" s="77"/>
      <c r="AP134" s="77"/>
      <c r="AQ134" s="77"/>
      <c r="AR134" s="77"/>
      <c r="AS134" s="77"/>
      <c r="AT134" s="102">
        <v>43.75</v>
      </c>
      <c r="AU134" s="102"/>
      <c r="AV134" s="102"/>
      <c r="AW134" s="102"/>
      <c r="AX134" s="102"/>
      <c r="AY134" s="102"/>
      <c r="AZ134" s="102"/>
      <c r="BA134" s="102"/>
      <c r="BB134" s="102"/>
      <c r="BC134" s="102"/>
      <c r="BD134" s="102"/>
      <c r="BE134" s="102">
        <v>47.9</v>
      </c>
      <c r="BF134" s="102"/>
      <c r="BG134" s="102"/>
      <c r="BH134" s="102"/>
      <c r="BI134" s="102"/>
      <c r="BJ134" s="102"/>
      <c r="BK134" s="102"/>
      <c r="BL134" s="102"/>
      <c r="BM134" s="102"/>
      <c r="BN134" s="102"/>
      <c r="BO134" s="102"/>
      <c r="BP134" s="102">
        <v>51.5</v>
      </c>
      <c r="BQ134" s="102"/>
      <c r="BR134" s="102"/>
      <c r="BS134" s="102"/>
      <c r="BT134" s="102"/>
      <c r="BU134" s="102"/>
      <c r="BV134" s="102"/>
      <c r="BW134" s="102"/>
      <c r="BX134" s="102"/>
      <c r="BY134" s="102"/>
      <c r="BZ134" s="102"/>
      <c r="CA134" s="102">
        <v>52.9</v>
      </c>
      <c r="CB134" s="102"/>
      <c r="CC134" s="102"/>
      <c r="CD134" s="102"/>
      <c r="CE134" s="102"/>
      <c r="CF134" s="102"/>
      <c r="CG134" s="102"/>
      <c r="CH134" s="102"/>
      <c r="CI134" s="102"/>
      <c r="CJ134" s="102"/>
      <c r="CK134" s="102"/>
      <c r="CL134" s="102">
        <f>CA134+0.1</f>
        <v>53</v>
      </c>
      <c r="CM134" s="102"/>
      <c r="CN134" s="102"/>
      <c r="CO134" s="102"/>
      <c r="CP134" s="102"/>
      <c r="CQ134" s="102"/>
      <c r="CR134" s="102"/>
      <c r="CS134" s="102"/>
      <c r="CT134" s="102"/>
      <c r="CU134" s="102"/>
      <c r="CV134" s="102"/>
      <c r="CW134" s="102">
        <f>CL134+0.1</f>
        <v>53.1</v>
      </c>
      <c r="CX134" s="102"/>
      <c r="CY134" s="102"/>
      <c r="CZ134" s="102"/>
      <c r="DA134" s="102"/>
      <c r="DB134" s="102"/>
      <c r="DC134" s="102"/>
      <c r="DD134" s="102"/>
      <c r="DE134" s="102"/>
      <c r="DF134" s="102"/>
      <c r="DG134" s="102"/>
      <c r="DH134" s="79" t="s">
        <v>359</v>
      </c>
      <c r="DI134" s="79"/>
      <c r="DJ134" s="79"/>
      <c r="DK134" s="79"/>
      <c r="DL134" s="79"/>
      <c r="DM134" s="79"/>
      <c r="DN134" s="79"/>
      <c r="DO134" s="79"/>
      <c r="DP134" s="79"/>
      <c r="DQ134" s="79"/>
      <c r="DR134" s="79"/>
      <c r="DS134" s="79"/>
    </row>
    <row r="135" spans="1:123" x14ac:dyDescent="0.2">
      <c r="A135" s="60"/>
      <c r="B135" s="61"/>
      <c r="C135" s="61"/>
      <c r="D135" s="62"/>
      <c r="E135" s="86" t="s">
        <v>184</v>
      </c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7"/>
      <c r="AJ135" s="57"/>
      <c r="AK135" s="57"/>
      <c r="AL135" s="57"/>
      <c r="AM135" s="57"/>
      <c r="AN135" s="57"/>
      <c r="AO135" s="57"/>
      <c r="AP135" s="57"/>
      <c r="AQ135" s="57"/>
      <c r="AR135" s="57"/>
      <c r="AS135" s="57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  <c r="BD135" s="103"/>
      <c r="BE135" s="103"/>
      <c r="BF135" s="103"/>
      <c r="BG135" s="103"/>
      <c r="BH135" s="103"/>
      <c r="BI135" s="103"/>
      <c r="BJ135" s="103"/>
      <c r="BK135" s="103"/>
      <c r="BL135" s="103"/>
      <c r="BM135" s="103"/>
      <c r="BN135" s="103"/>
      <c r="BO135" s="103"/>
      <c r="BP135" s="103"/>
      <c r="BQ135" s="103"/>
      <c r="BR135" s="103"/>
      <c r="BS135" s="103"/>
      <c r="BT135" s="103"/>
      <c r="BU135" s="103"/>
      <c r="BV135" s="103"/>
      <c r="BW135" s="103"/>
      <c r="BX135" s="103"/>
      <c r="BY135" s="103"/>
      <c r="BZ135" s="103"/>
      <c r="CA135" s="103"/>
      <c r="CB135" s="103"/>
      <c r="CC135" s="103"/>
      <c r="CD135" s="103"/>
      <c r="CE135" s="103"/>
      <c r="CF135" s="103"/>
      <c r="CG135" s="103"/>
      <c r="CH135" s="103"/>
      <c r="CI135" s="103"/>
      <c r="CJ135" s="103"/>
      <c r="CK135" s="103"/>
      <c r="CL135" s="103"/>
      <c r="CM135" s="103"/>
      <c r="CN135" s="103"/>
      <c r="CO135" s="103"/>
      <c r="CP135" s="103"/>
      <c r="CQ135" s="103"/>
      <c r="CR135" s="103"/>
      <c r="CS135" s="103"/>
      <c r="CT135" s="103"/>
      <c r="CU135" s="103"/>
      <c r="CV135" s="103"/>
      <c r="CW135" s="103"/>
      <c r="CX135" s="103"/>
      <c r="CY135" s="103"/>
      <c r="CZ135" s="103"/>
      <c r="DA135" s="103"/>
      <c r="DB135" s="103"/>
      <c r="DC135" s="103"/>
      <c r="DD135" s="103"/>
      <c r="DE135" s="103"/>
      <c r="DF135" s="103"/>
      <c r="DG135" s="103"/>
      <c r="DH135" s="59"/>
      <c r="DI135" s="59"/>
      <c r="DJ135" s="59"/>
      <c r="DK135" s="59"/>
      <c r="DL135" s="59"/>
      <c r="DM135" s="59"/>
      <c r="DN135" s="59"/>
      <c r="DO135" s="59"/>
      <c r="DP135" s="59"/>
      <c r="DQ135" s="59"/>
      <c r="DR135" s="59"/>
      <c r="DS135" s="59"/>
    </row>
    <row r="136" spans="1:123" x14ac:dyDescent="0.2">
      <c r="A136" s="65"/>
      <c r="B136" s="66"/>
      <c r="C136" s="66"/>
      <c r="D136" s="67"/>
      <c r="E136" s="100" t="s">
        <v>185</v>
      </c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  <c r="AI136" s="101"/>
      <c r="AJ136" s="57"/>
      <c r="AK136" s="57"/>
      <c r="AL136" s="57"/>
      <c r="AM136" s="57"/>
      <c r="AN136" s="57"/>
      <c r="AO136" s="57"/>
      <c r="AP136" s="57"/>
      <c r="AQ136" s="57"/>
      <c r="AR136" s="57"/>
      <c r="AS136" s="57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  <c r="BQ136" s="103"/>
      <c r="BR136" s="103"/>
      <c r="BS136" s="103"/>
      <c r="BT136" s="103"/>
      <c r="BU136" s="103"/>
      <c r="BV136" s="103"/>
      <c r="BW136" s="103"/>
      <c r="BX136" s="103"/>
      <c r="BY136" s="103"/>
      <c r="BZ136" s="103"/>
      <c r="CA136" s="103"/>
      <c r="CB136" s="103"/>
      <c r="CC136" s="103"/>
      <c r="CD136" s="103"/>
      <c r="CE136" s="103"/>
      <c r="CF136" s="103"/>
      <c r="CG136" s="103"/>
      <c r="CH136" s="103"/>
      <c r="CI136" s="103"/>
      <c r="CJ136" s="103"/>
      <c r="CK136" s="103"/>
      <c r="CL136" s="103"/>
      <c r="CM136" s="103"/>
      <c r="CN136" s="103"/>
      <c r="CO136" s="103"/>
      <c r="CP136" s="103"/>
      <c r="CQ136" s="103"/>
      <c r="CR136" s="103"/>
      <c r="CS136" s="103"/>
      <c r="CT136" s="103"/>
      <c r="CU136" s="103"/>
      <c r="CV136" s="103"/>
      <c r="CW136" s="103"/>
      <c r="CX136" s="103"/>
      <c r="CY136" s="103"/>
      <c r="CZ136" s="103"/>
      <c r="DA136" s="103"/>
      <c r="DB136" s="103"/>
      <c r="DC136" s="103"/>
      <c r="DD136" s="103"/>
      <c r="DE136" s="103"/>
      <c r="DF136" s="103"/>
      <c r="DG136" s="103"/>
      <c r="DH136" s="59"/>
      <c r="DI136" s="59"/>
      <c r="DJ136" s="59"/>
      <c r="DK136" s="59"/>
      <c r="DL136" s="59"/>
      <c r="DM136" s="59"/>
      <c r="DN136" s="59"/>
      <c r="DO136" s="59"/>
      <c r="DP136" s="59"/>
      <c r="DQ136" s="59"/>
      <c r="DR136" s="59"/>
      <c r="DS136" s="59"/>
    </row>
    <row r="137" spans="1:123" x14ac:dyDescent="0.2">
      <c r="A137" s="104" t="s">
        <v>276</v>
      </c>
      <c r="B137" s="105"/>
      <c r="C137" s="105"/>
      <c r="D137" s="106"/>
      <c r="E137" s="84" t="s">
        <v>275</v>
      </c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5"/>
      <c r="AJ137" s="57" t="s">
        <v>66</v>
      </c>
      <c r="AK137" s="57"/>
      <c r="AL137" s="57"/>
      <c r="AM137" s="57"/>
      <c r="AN137" s="57"/>
      <c r="AO137" s="57"/>
      <c r="AP137" s="57"/>
      <c r="AQ137" s="57"/>
      <c r="AR137" s="57"/>
      <c r="AS137" s="57"/>
      <c r="AT137" s="103">
        <v>93.2</v>
      </c>
      <c r="AU137" s="103"/>
      <c r="AV137" s="103"/>
      <c r="AW137" s="103"/>
      <c r="AX137" s="103"/>
      <c r="AY137" s="103"/>
      <c r="AZ137" s="103"/>
      <c r="BA137" s="103"/>
      <c r="BB137" s="103"/>
      <c r="BC137" s="103"/>
      <c r="BD137" s="103"/>
      <c r="BE137" s="103">
        <v>96</v>
      </c>
      <c r="BF137" s="103"/>
      <c r="BG137" s="103"/>
      <c r="BH137" s="103"/>
      <c r="BI137" s="103"/>
      <c r="BJ137" s="103"/>
      <c r="BK137" s="103"/>
      <c r="BL137" s="103"/>
      <c r="BM137" s="103"/>
      <c r="BN137" s="103"/>
      <c r="BO137" s="103"/>
      <c r="BP137" s="103">
        <v>99</v>
      </c>
      <c r="BQ137" s="103"/>
      <c r="BR137" s="103"/>
      <c r="BS137" s="103"/>
      <c r="BT137" s="103"/>
      <c r="BU137" s="103"/>
      <c r="BV137" s="103"/>
      <c r="BW137" s="103"/>
      <c r="BX137" s="103"/>
      <c r="BY137" s="103"/>
      <c r="BZ137" s="103"/>
      <c r="CA137" s="103">
        <v>99</v>
      </c>
      <c r="CB137" s="103"/>
      <c r="CC137" s="103"/>
      <c r="CD137" s="103"/>
      <c r="CE137" s="103"/>
      <c r="CF137" s="103"/>
      <c r="CG137" s="103"/>
      <c r="CH137" s="103"/>
      <c r="CI137" s="103"/>
      <c r="CJ137" s="103"/>
      <c r="CK137" s="103"/>
      <c r="CL137" s="103">
        <v>99</v>
      </c>
      <c r="CM137" s="103"/>
      <c r="CN137" s="103"/>
      <c r="CO137" s="103"/>
      <c r="CP137" s="103"/>
      <c r="CQ137" s="103"/>
      <c r="CR137" s="103"/>
      <c r="CS137" s="103"/>
      <c r="CT137" s="103"/>
      <c r="CU137" s="103"/>
      <c r="CV137" s="103"/>
      <c r="CW137" s="103">
        <v>99</v>
      </c>
      <c r="CX137" s="103"/>
      <c r="CY137" s="103"/>
      <c r="CZ137" s="103"/>
      <c r="DA137" s="103"/>
      <c r="DB137" s="103"/>
      <c r="DC137" s="103"/>
      <c r="DD137" s="103"/>
      <c r="DE137" s="103"/>
      <c r="DF137" s="103"/>
      <c r="DG137" s="103"/>
      <c r="DH137" s="59" t="s">
        <v>360</v>
      </c>
      <c r="DI137" s="59"/>
      <c r="DJ137" s="59"/>
      <c r="DK137" s="59"/>
      <c r="DL137" s="59"/>
      <c r="DM137" s="59"/>
      <c r="DN137" s="59"/>
      <c r="DO137" s="59"/>
      <c r="DP137" s="59"/>
      <c r="DQ137" s="59"/>
      <c r="DR137" s="59"/>
      <c r="DS137" s="59"/>
    </row>
    <row r="138" spans="1:123" x14ac:dyDescent="0.2">
      <c r="A138" s="107"/>
      <c r="B138" s="108"/>
      <c r="C138" s="108"/>
      <c r="D138" s="109"/>
      <c r="E138" s="86" t="s">
        <v>277</v>
      </c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7"/>
      <c r="AJ138" s="57"/>
      <c r="AK138" s="57"/>
      <c r="AL138" s="57"/>
      <c r="AM138" s="57"/>
      <c r="AN138" s="57"/>
      <c r="AO138" s="57"/>
      <c r="AP138" s="57"/>
      <c r="AQ138" s="57"/>
      <c r="AR138" s="57"/>
      <c r="AS138" s="57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/>
      <c r="CF138" s="103"/>
      <c r="CG138" s="103"/>
      <c r="CH138" s="103"/>
      <c r="CI138" s="103"/>
      <c r="CJ138" s="103"/>
      <c r="CK138" s="103"/>
      <c r="CL138" s="103"/>
      <c r="CM138" s="103"/>
      <c r="CN138" s="103"/>
      <c r="CO138" s="103"/>
      <c r="CP138" s="103"/>
      <c r="CQ138" s="103"/>
      <c r="CR138" s="103"/>
      <c r="CS138" s="103"/>
      <c r="CT138" s="103"/>
      <c r="CU138" s="103"/>
      <c r="CV138" s="103"/>
      <c r="CW138" s="103"/>
      <c r="CX138" s="103"/>
      <c r="CY138" s="103"/>
      <c r="CZ138" s="103"/>
      <c r="DA138" s="103"/>
      <c r="DB138" s="103"/>
      <c r="DC138" s="103"/>
      <c r="DD138" s="103"/>
      <c r="DE138" s="103"/>
      <c r="DF138" s="103"/>
      <c r="DG138" s="103"/>
      <c r="DH138" s="59"/>
      <c r="DI138" s="59"/>
      <c r="DJ138" s="59"/>
      <c r="DK138" s="59"/>
      <c r="DL138" s="59"/>
      <c r="DM138" s="59"/>
      <c r="DN138" s="59"/>
      <c r="DO138" s="59"/>
      <c r="DP138" s="59"/>
      <c r="DQ138" s="59"/>
      <c r="DR138" s="59"/>
      <c r="DS138" s="59"/>
    </row>
    <row r="139" spans="1:123" x14ac:dyDescent="0.2">
      <c r="A139" s="107"/>
      <c r="B139" s="108"/>
      <c r="C139" s="108"/>
      <c r="D139" s="109"/>
      <c r="E139" s="86" t="s">
        <v>278</v>
      </c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7"/>
      <c r="AJ139" s="57"/>
      <c r="AK139" s="57"/>
      <c r="AL139" s="57"/>
      <c r="AM139" s="57"/>
      <c r="AN139" s="57"/>
      <c r="AO139" s="57"/>
      <c r="AP139" s="57"/>
      <c r="AQ139" s="57"/>
      <c r="AR139" s="57"/>
      <c r="AS139" s="57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  <c r="BD139" s="103"/>
      <c r="BE139" s="103"/>
      <c r="BF139" s="103"/>
      <c r="BG139" s="103"/>
      <c r="BH139" s="103"/>
      <c r="BI139" s="103"/>
      <c r="BJ139" s="103"/>
      <c r="BK139" s="103"/>
      <c r="BL139" s="103"/>
      <c r="BM139" s="103"/>
      <c r="BN139" s="103"/>
      <c r="BO139" s="103"/>
      <c r="BP139" s="103"/>
      <c r="BQ139" s="103"/>
      <c r="BR139" s="103"/>
      <c r="BS139" s="103"/>
      <c r="BT139" s="103"/>
      <c r="BU139" s="103"/>
      <c r="BV139" s="103"/>
      <c r="BW139" s="103"/>
      <c r="BX139" s="103"/>
      <c r="BY139" s="103"/>
      <c r="BZ139" s="103"/>
      <c r="CA139" s="103"/>
      <c r="CB139" s="103"/>
      <c r="CC139" s="103"/>
      <c r="CD139" s="103"/>
      <c r="CE139" s="103"/>
      <c r="CF139" s="103"/>
      <c r="CG139" s="103"/>
      <c r="CH139" s="103"/>
      <c r="CI139" s="103"/>
      <c r="CJ139" s="103"/>
      <c r="CK139" s="103"/>
      <c r="CL139" s="103"/>
      <c r="CM139" s="103"/>
      <c r="CN139" s="103"/>
      <c r="CO139" s="103"/>
      <c r="CP139" s="103"/>
      <c r="CQ139" s="103"/>
      <c r="CR139" s="103"/>
      <c r="CS139" s="103"/>
      <c r="CT139" s="103"/>
      <c r="CU139" s="103"/>
      <c r="CV139" s="103"/>
      <c r="CW139" s="103"/>
      <c r="CX139" s="103"/>
      <c r="CY139" s="103"/>
      <c r="CZ139" s="103"/>
      <c r="DA139" s="103"/>
      <c r="DB139" s="103"/>
      <c r="DC139" s="103"/>
      <c r="DD139" s="103"/>
      <c r="DE139" s="103"/>
      <c r="DF139" s="103"/>
      <c r="DG139" s="103"/>
      <c r="DH139" s="59"/>
      <c r="DI139" s="59"/>
      <c r="DJ139" s="59"/>
      <c r="DK139" s="59"/>
      <c r="DL139" s="59"/>
      <c r="DM139" s="59"/>
      <c r="DN139" s="59"/>
      <c r="DO139" s="59"/>
      <c r="DP139" s="59"/>
      <c r="DQ139" s="59"/>
      <c r="DR139" s="59"/>
      <c r="DS139" s="59"/>
    </row>
    <row r="140" spans="1:123" x14ac:dyDescent="0.2">
      <c r="A140" s="110"/>
      <c r="B140" s="111"/>
      <c r="C140" s="111"/>
      <c r="D140" s="112"/>
      <c r="E140" s="100" t="s">
        <v>279</v>
      </c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100"/>
      <c r="AA140" s="100"/>
      <c r="AB140" s="100"/>
      <c r="AC140" s="100"/>
      <c r="AD140" s="100"/>
      <c r="AE140" s="100"/>
      <c r="AF140" s="100"/>
      <c r="AG140" s="100"/>
      <c r="AH140" s="100"/>
      <c r="AI140" s="101"/>
      <c r="AJ140" s="57"/>
      <c r="AK140" s="57"/>
      <c r="AL140" s="57"/>
      <c r="AM140" s="57"/>
      <c r="AN140" s="57"/>
      <c r="AO140" s="57"/>
      <c r="AP140" s="57"/>
      <c r="AQ140" s="57"/>
      <c r="AR140" s="57"/>
      <c r="AS140" s="57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/>
      <c r="CF140" s="103"/>
      <c r="CG140" s="103"/>
      <c r="CH140" s="103"/>
      <c r="CI140" s="103"/>
      <c r="CJ140" s="103"/>
      <c r="CK140" s="103"/>
      <c r="CL140" s="103"/>
      <c r="CM140" s="103"/>
      <c r="CN140" s="103"/>
      <c r="CO140" s="103"/>
      <c r="CP140" s="103"/>
      <c r="CQ140" s="103"/>
      <c r="CR140" s="103"/>
      <c r="CS140" s="103"/>
      <c r="CT140" s="103"/>
      <c r="CU140" s="103"/>
      <c r="CV140" s="103"/>
      <c r="CW140" s="103"/>
      <c r="CX140" s="103"/>
      <c r="CY140" s="103"/>
      <c r="CZ140" s="103"/>
      <c r="DA140" s="103"/>
      <c r="DB140" s="103"/>
      <c r="DC140" s="103"/>
      <c r="DD140" s="103"/>
      <c r="DE140" s="103"/>
      <c r="DF140" s="103"/>
      <c r="DG140" s="103"/>
      <c r="DH140" s="59"/>
      <c r="DI140" s="59"/>
      <c r="DJ140" s="59"/>
      <c r="DK140" s="59"/>
      <c r="DL140" s="59"/>
      <c r="DM140" s="59"/>
      <c r="DN140" s="59"/>
      <c r="DO140" s="59"/>
      <c r="DP140" s="59"/>
      <c r="DQ140" s="59"/>
      <c r="DR140" s="59"/>
      <c r="DS140" s="59"/>
    </row>
    <row r="141" spans="1:123" x14ac:dyDescent="0.2">
      <c r="A141" s="46" t="s">
        <v>186</v>
      </c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7"/>
      <c r="BT141" s="47"/>
      <c r="BU141" s="47"/>
      <c r="BV141" s="47"/>
      <c r="BW141" s="47"/>
      <c r="BX141" s="47"/>
      <c r="BY141" s="47"/>
      <c r="BZ141" s="47"/>
      <c r="CA141" s="47"/>
      <c r="CB141" s="47"/>
      <c r="CC141" s="47"/>
      <c r="CD141" s="47"/>
      <c r="CE141" s="47"/>
      <c r="CF141" s="47"/>
      <c r="CG141" s="47"/>
      <c r="CH141" s="47"/>
      <c r="CI141" s="47"/>
      <c r="CJ141" s="47"/>
      <c r="CK141" s="47"/>
      <c r="CL141" s="47"/>
      <c r="CM141" s="47"/>
      <c r="CN141" s="47"/>
      <c r="CO141" s="47"/>
      <c r="CP141" s="47"/>
      <c r="CQ141" s="47"/>
      <c r="CR141" s="47"/>
      <c r="CS141" s="47"/>
      <c r="CT141" s="47"/>
      <c r="CU141" s="47"/>
      <c r="CV141" s="47"/>
      <c r="CW141" s="47"/>
      <c r="CX141" s="47"/>
      <c r="CY141" s="47"/>
      <c r="CZ141" s="47"/>
      <c r="DA141" s="47"/>
      <c r="DB141" s="47"/>
      <c r="DC141" s="47"/>
      <c r="DD141" s="47"/>
      <c r="DE141" s="47"/>
      <c r="DF141" s="47"/>
      <c r="DG141" s="47"/>
      <c r="DH141" s="47"/>
      <c r="DI141" s="47"/>
      <c r="DJ141" s="47"/>
      <c r="DK141" s="47"/>
      <c r="DL141" s="47"/>
      <c r="DM141" s="47"/>
      <c r="DN141" s="47"/>
      <c r="DO141" s="47"/>
      <c r="DP141" s="47"/>
      <c r="DQ141" s="47"/>
      <c r="DR141" s="47"/>
      <c r="DS141" s="48"/>
    </row>
    <row r="142" spans="1:123" x14ac:dyDescent="0.2">
      <c r="A142" s="52" t="s">
        <v>187</v>
      </c>
      <c r="B142" s="53"/>
      <c r="C142" s="53"/>
      <c r="D142" s="54"/>
      <c r="E142" s="84" t="s">
        <v>189</v>
      </c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5"/>
      <c r="AJ142" s="77" t="s">
        <v>42</v>
      </c>
      <c r="AK142" s="77"/>
      <c r="AL142" s="77"/>
      <c r="AM142" s="77"/>
      <c r="AN142" s="77"/>
      <c r="AO142" s="77"/>
      <c r="AP142" s="77"/>
      <c r="AQ142" s="77"/>
      <c r="AR142" s="77"/>
      <c r="AS142" s="77"/>
      <c r="AT142" s="113">
        <v>29.11</v>
      </c>
      <c r="AU142" s="113"/>
      <c r="AV142" s="113"/>
      <c r="AW142" s="113"/>
      <c r="AX142" s="113"/>
      <c r="AY142" s="113"/>
      <c r="AZ142" s="113"/>
      <c r="BA142" s="113"/>
      <c r="BB142" s="113"/>
      <c r="BC142" s="113"/>
      <c r="BD142" s="113"/>
      <c r="BE142" s="113">
        <v>29.7</v>
      </c>
      <c r="BF142" s="113"/>
      <c r="BG142" s="113"/>
      <c r="BH142" s="113"/>
      <c r="BI142" s="113"/>
      <c r="BJ142" s="113"/>
      <c r="BK142" s="113"/>
      <c r="BL142" s="113"/>
      <c r="BM142" s="113"/>
      <c r="BN142" s="113"/>
      <c r="BO142" s="113"/>
      <c r="BP142" s="113">
        <v>30.6</v>
      </c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A142" s="113">
        <f>BP142+CA145</f>
        <v>31.5</v>
      </c>
      <c r="CB142" s="113"/>
      <c r="CC142" s="113"/>
      <c r="CD142" s="113"/>
      <c r="CE142" s="113"/>
      <c r="CF142" s="113"/>
      <c r="CG142" s="113"/>
      <c r="CH142" s="113"/>
      <c r="CI142" s="113"/>
      <c r="CJ142" s="113"/>
      <c r="CK142" s="113"/>
      <c r="CL142" s="113">
        <f t="shared" ref="CL142" si="15">CA142+CL145</f>
        <v>32.299999999999997</v>
      </c>
      <c r="CM142" s="113"/>
      <c r="CN142" s="113"/>
      <c r="CO142" s="113"/>
      <c r="CP142" s="113"/>
      <c r="CQ142" s="113"/>
      <c r="CR142" s="113"/>
      <c r="CS142" s="113"/>
      <c r="CT142" s="113"/>
      <c r="CU142" s="113"/>
      <c r="CV142" s="113"/>
      <c r="CW142" s="113">
        <f t="shared" ref="CW142" si="16">CL142+CW145</f>
        <v>33</v>
      </c>
      <c r="CX142" s="113"/>
      <c r="CY142" s="113"/>
      <c r="CZ142" s="113"/>
      <c r="DA142" s="113"/>
      <c r="DB142" s="113"/>
      <c r="DC142" s="113"/>
      <c r="DD142" s="113"/>
      <c r="DE142" s="113"/>
      <c r="DF142" s="113"/>
      <c r="DG142" s="113"/>
      <c r="DH142" s="79" t="s">
        <v>369</v>
      </c>
      <c r="DI142" s="79"/>
      <c r="DJ142" s="79"/>
      <c r="DK142" s="79"/>
      <c r="DL142" s="79"/>
      <c r="DM142" s="79"/>
      <c r="DN142" s="79"/>
      <c r="DO142" s="79"/>
      <c r="DP142" s="79"/>
      <c r="DQ142" s="79"/>
      <c r="DR142" s="79"/>
      <c r="DS142" s="79"/>
    </row>
    <row r="143" spans="1:123" x14ac:dyDescent="0.2">
      <c r="A143" s="60"/>
      <c r="B143" s="61"/>
      <c r="C143" s="61"/>
      <c r="D143" s="62"/>
      <c r="E143" s="86" t="s">
        <v>190</v>
      </c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86"/>
      <c r="AI143" s="8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114"/>
      <c r="AU143" s="114"/>
      <c r="AV143" s="114"/>
      <c r="AW143" s="114"/>
      <c r="AX143" s="114"/>
      <c r="AY143" s="114"/>
      <c r="AZ143" s="114"/>
      <c r="BA143" s="114"/>
      <c r="BB143" s="114"/>
      <c r="BC143" s="114"/>
      <c r="BD143" s="114"/>
      <c r="BE143" s="114"/>
      <c r="BF143" s="114"/>
      <c r="BG143" s="114"/>
      <c r="BH143" s="114"/>
      <c r="BI143" s="114"/>
      <c r="BJ143" s="114"/>
      <c r="BK143" s="114"/>
      <c r="BL143" s="114"/>
      <c r="BM143" s="114"/>
      <c r="BN143" s="114"/>
      <c r="BO143" s="114"/>
      <c r="BP143" s="114"/>
      <c r="BQ143" s="114"/>
      <c r="BR143" s="114"/>
      <c r="BS143" s="114"/>
      <c r="BT143" s="114"/>
      <c r="BU143" s="114"/>
      <c r="BV143" s="114"/>
      <c r="BW143" s="114"/>
      <c r="BX143" s="114"/>
      <c r="BY143" s="114"/>
      <c r="BZ143" s="114"/>
      <c r="CA143" s="114"/>
      <c r="CB143" s="114"/>
      <c r="CC143" s="114"/>
      <c r="CD143" s="114"/>
      <c r="CE143" s="114"/>
      <c r="CF143" s="114"/>
      <c r="CG143" s="114"/>
      <c r="CH143" s="114"/>
      <c r="CI143" s="114"/>
      <c r="CJ143" s="114"/>
      <c r="CK143" s="114"/>
      <c r="CL143" s="114"/>
      <c r="CM143" s="114"/>
      <c r="CN143" s="114"/>
      <c r="CO143" s="114"/>
      <c r="CP143" s="114"/>
      <c r="CQ143" s="114"/>
      <c r="CR143" s="114"/>
      <c r="CS143" s="114"/>
      <c r="CT143" s="114"/>
      <c r="CU143" s="114"/>
      <c r="CV143" s="114"/>
      <c r="CW143" s="114"/>
      <c r="CX143" s="114"/>
      <c r="CY143" s="114"/>
      <c r="CZ143" s="114"/>
      <c r="DA143" s="114"/>
      <c r="DB143" s="114"/>
      <c r="DC143" s="114"/>
      <c r="DD143" s="114"/>
      <c r="DE143" s="114"/>
      <c r="DF143" s="114"/>
      <c r="DG143" s="114"/>
      <c r="DH143" s="59"/>
      <c r="DI143" s="59"/>
      <c r="DJ143" s="59"/>
      <c r="DK143" s="59"/>
      <c r="DL143" s="59"/>
      <c r="DM143" s="59"/>
      <c r="DN143" s="59"/>
      <c r="DO143" s="59"/>
      <c r="DP143" s="59"/>
      <c r="DQ143" s="59"/>
      <c r="DR143" s="59"/>
      <c r="DS143" s="59"/>
    </row>
    <row r="144" spans="1:123" x14ac:dyDescent="0.2">
      <c r="A144" s="60"/>
      <c r="B144" s="61"/>
      <c r="C144" s="61"/>
      <c r="D144" s="62"/>
      <c r="E144" s="86" t="s">
        <v>191</v>
      </c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86"/>
      <c r="AI144" s="8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114"/>
      <c r="AU144" s="114"/>
      <c r="AV144" s="114"/>
      <c r="AW144" s="114"/>
      <c r="AX144" s="114"/>
      <c r="AY144" s="114"/>
      <c r="AZ144" s="114"/>
      <c r="BA144" s="114"/>
      <c r="BB144" s="114"/>
      <c r="BC144" s="114"/>
      <c r="BD144" s="114"/>
      <c r="BE144" s="114"/>
      <c r="BF144" s="114"/>
      <c r="BG144" s="114"/>
      <c r="BH144" s="114"/>
      <c r="BI144" s="114"/>
      <c r="BJ144" s="114"/>
      <c r="BK144" s="114"/>
      <c r="BL144" s="114"/>
      <c r="BM144" s="114"/>
      <c r="BN144" s="114"/>
      <c r="BO144" s="114"/>
      <c r="BP144" s="114"/>
      <c r="BQ144" s="114"/>
      <c r="BR144" s="114"/>
      <c r="BS144" s="114"/>
      <c r="BT144" s="114"/>
      <c r="BU144" s="114"/>
      <c r="BV144" s="114"/>
      <c r="BW144" s="114"/>
      <c r="BX144" s="114"/>
      <c r="BY144" s="114"/>
      <c r="BZ144" s="114"/>
      <c r="CA144" s="114"/>
      <c r="CB144" s="114"/>
      <c r="CC144" s="114"/>
      <c r="CD144" s="114"/>
      <c r="CE144" s="114"/>
      <c r="CF144" s="114"/>
      <c r="CG144" s="114"/>
      <c r="CH144" s="114"/>
      <c r="CI144" s="114"/>
      <c r="CJ144" s="114"/>
      <c r="CK144" s="114"/>
      <c r="CL144" s="114"/>
      <c r="CM144" s="114"/>
      <c r="CN144" s="114"/>
      <c r="CO144" s="114"/>
      <c r="CP144" s="114"/>
      <c r="CQ144" s="114"/>
      <c r="CR144" s="114"/>
      <c r="CS144" s="114"/>
      <c r="CT144" s="114"/>
      <c r="CU144" s="114"/>
      <c r="CV144" s="114"/>
      <c r="CW144" s="114"/>
      <c r="CX144" s="114"/>
      <c r="CY144" s="114"/>
      <c r="CZ144" s="114"/>
      <c r="DA144" s="114"/>
      <c r="DB144" s="114"/>
      <c r="DC144" s="114"/>
      <c r="DD144" s="114"/>
      <c r="DE144" s="114"/>
      <c r="DF144" s="114"/>
      <c r="DG144" s="114"/>
      <c r="DH144" s="59"/>
      <c r="DI144" s="59"/>
      <c r="DJ144" s="59"/>
      <c r="DK144" s="59"/>
      <c r="DL144" s="59"/>
      <c r="DM144" s="59"/>
      <c r="DN144" s="59"/>
      <c r="DO144" s="59"/>
      <c r="DP144" s="59"/>
      <c r="DQ144" s="59"/>
      <c r="DR144" s="59"/>
      <c r="DS144" s="59"/>
    </row>
    <row r="145" spans="1:123" x14ac:dyDescent="0.2">
      <c r="A145" s="60"/>
      <c r="B145" s="61"/>
      <c r="C145" s="61"/>
      <c r="D145" s="62"/>
      <c r="E145" s="115" t="s">
        <v>29</v>
      </c>
      <c r="F145" s="116"/>
      <c r="G145" s="116"/>
      <c r="H145" s="116"/>
      <c r="I145" s="116"/>
      <c r="J145" s="116"/>
      <c r="K145" s="116"/>
      <c r="L145" s="116"/>
      <c r="M145" s="116"/>
      <c r="N145" s="116"/>
      <c r="O145" s="116"/>
      <c r="P145" s="116"/>
      <c r="Q145" s="116"/>
      <c r="R145" s="116"/>
      <c r="S145" s="116"/>
      <c r="T145" s="116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7"/>
      <c r="AJ145" s="57" t="s">
        <v>66</v>
      </c>
      <c r="AK145" s="57"/>
      <c r="AL145" s="57"/>
      <c r="AM145" s="57"/>
      <c r="AN145" s="57"/>
      <c r="AO145" s="57"/>
      <c r="AP145" s="57"/>
      <c r="AQ145" s="57"/>
      <c r="AR145" s="57"/>
      <c r="AS145" s="57"/>
      <c r="AT145" s="118">
        <v>0.75</v>
      </c>
      <c r="AU145" s="118"/>
      <c r="AV145" s="118"/>
      <c r="AW145" s="118"/>
      <c r="AX145" s="118"/>
      <c r="AY145" s="118"/>
      <c r="AZ145" s="118"/>
      <c r="BA145" s="118"/>
      <c r="BB145" s="118"/>
      <c r="BC145" s="118"/>
      <c r="BD145" s="118"/>
      <c r="BE145" s="118">
        <v>0.87</v>
      </c>
      <c r="BF145" s="118"/>
      <c r="BG145" s="118"/>
      <c r="BH145" s="118"/>
      <c r="BI145" s="118"/>
      <c r="BJ145" s="118"/>
      <c r="BK145" s="118"/>
      <c r="BL145" s="118"/>
      <c r="BM145" s="118"/>
      <c r="BN145" s="118"/>
      <c r="BO145" s="118"/>
      <c r="BP145" s="118">
        <v>0.91</v>
      </c>
      <c r="BQ145" s="118"/>
      <c r="BR145" s="118"/>
      <c r="BS145" s="118"/>
      <c r="BT145" s="118"/>
      <c r="BU145" s="118"/>
      <c r="BV145" s="118"/>
      <c r="BW145" s="118"/>
      <c r="BX145" s="118"/>
      <c r="BY145" s="118"/>
      <c r="BZ145" s="118"/>
      <c r="CA145" s="118">
        <f>ROUND(52.332/58.1,2)</f>
        <v>0.9</v>
      </c>
      <c r="CB145" s="118"/>
      <c r="CC145" s="118"/>
      <c r="CD145" s="118"/>
      <c r="CE145" s="118"/>
      <c r="CF145" s="118"/>
      <c r="CG145" s="118"/>
      <c r="CH145" s="118"/>
      <c r="CI145" s="118"/>
      <c r="CJ145" s="118"/>
      <c r="CK145" s="118"/>
      <c r="CL145" s="118">
        <f>CA145-0.1</f>
        <v>0.8</v>
      </c>
      <c r="CM145" s="118"/>
      <c r="CN145" s="118"/>
      <c r="CO145" s="118"/>
      <c r="CP145" s="118"/>
      <c r="CQ145" s="118"/>
      <c r="CR145" s="118"/>
      <c r="CS145" s="118"/>
      <c r="CT145" s="118"/>
      <c r="CU145" s="118"/>
      <c r="CV145" s="118"/>
      <c r="CW145" s="118">
        <f>CL145-0.1</f>
        <v>0.70000000000000007</v>
      </c>
      <c r="CX145" s="118"/>
      <c r="CY145" s="118"/>
      <c r="CZ145" s="118"/>
      <c r="DA145" s="118"/>
      <c r="DB145" s="118"/>
      <c r="DC145" s="118"/>
      <c r="DD145" s="118"/>
      <c r="DE145" s="118"/>
      <c r="DF145" s="118"/>
      <c r="DG145" s="118"/>
      <c r="DH145" s="59" t="s">
        <v>370</v>
      </c>
      <c r="DI145" s="59"/>
      <c r="DJ145" s="59"/>
      <c r="DK145" s="59"/>
      <c r="DL145" s="59"/>
      <c r="DM145" s="59"/>
      <c r="DN145" s="59"/>
      <c r="DO145" s="59"/>
      <c r="DP145" s="59"/>
      <c r="DQ145" s="59"/>
      <c r="DR145" s="59"/>
      <c r="DS145" s="59"/>
    </row>
    <row r="146" spans="1:123" x14ac:dyDescent="0.2">
      <c r="A146" s="65"/>
      <c r="B146" s="66"/>
      <c r="C146" s="66"/>
      <c r="D146" s="67"/>
      <c r="E146" s="119" t="s">
        <v>188</v>
      </c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1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118"/>
      <c r="AU146" s="118"/>
      <c r="AV146" s="118"/>
      <c r="AW146" s="118"/>
      <c r="AX146" s="118"/>
      <c r="AY146" s="118"/>
      <c r="AZ146" s="118"/>
      <c r="BA146" s="118"/>
      <c r="BB146" s="118"/>
      <c r="BC146" s="118"/>
      <c r="BD146" s="118"/>
      <c r="BE146" s="118"/>
      <c r="BF146" s="118"/>
      <c r="BG146" s="118"/>
      <c r="BH146" s="118"/>
      <c r="BI146" s="118"/>
      <c r="BJ146" s="118"/>
      <c r="BK146" s="118"/>
      <c r="BL146" s="118"/>
      <c r="BM146" s="118"/>
      <c r="BN146" s="118"/>
      <c r="BO146" s="118"/>
      <c r="BP146" s="118"/>
      <c r="BQ146" s="118"/>
      <c r="BR146" s="118"/>
      <c r="BS146" s="118"/>
      <c r="BT146" s="118"/>
      <c r="BU146" s="118"/>
      <c r="BV146" s="118"/>
      <c r="BW146" s="118"/>
      <c r="BX146" s="118"/>
      <c r="BY146" s="118"/>
      <c r="BZ146" s="118"/>
      <c r="CA146" s="118"/>
      <c r="CB146" s="118"/>
      <c r="CC146" s="118"/>
      <c r="CD146" s="118"/>
      <c r="CE146" s="118"/>
      <c r="CF146" s="118"/>
      <c r="CG146" s="118"/>
      <c r="CH146" s="118"/>
      <c r="CI146" s="118"/>
      <c r="CJ146" s="118"/>
      <c r="CK146" s="118"/>
      <c r="CL146" s="118"/>
      <c r="CM146" s="118"/>
      <c r="CN146" s="118"/>
      <c r="CO146" s="118"/>
      <c r="CP146" s="118"/>
      <c r="CQ146" s="118"/>
      <c r="CR146" s="118"/>
      <c r="CS146" s="118"/>
      <c r="CT146" s="118"/>
      <c r="CU146" s="118"/>
      <c r="CV146" s="118"/>
      <c r="CW146" s="118"/>
      <c r="CX146" s="118"/>
      <c r="CY146" s="118"/>
      <c r="CZ146" s="118"/>
      <c r="DA146" s="118"/>
      <c r="DB146" s="118"/>
      <c r="DC146" s="118"/>
      <c r="DD146" s="118"/>
      <c r="DE146" s="118"/>
      <c r="DF146" s="118"/>
      <c r="DG146" s="118"/>
      <c r="DH146" s="59"/>
      <c r="DI146" s="59"/>
      <c r="DJ146" s="59"/>
      <c r="DK146" s="59"/>
      <c r="DL146" s="59"/>
      <c r="DM146" s="59"/>
      <c r="DN146" s="59"/>
      <c r="DO146" s="59"/>
      <c r="DP146" s="59"/>
      <c r="DQ146" s="59"/>
      <c r="DR146" s="59"/>
      <c r="DS146" s="59"/>
    </row>
    <row r="147" spans="1:123" x14ac:dyDescent="0.2">
      <c r="A147" s="52" t="s">
        <v>203</v>
      </c>
      <c r="B147" s="53"/>
      <c r="C147" s="53"/>
      <c r="D147" s="54"/>
      <c r="E147" s="84" t="s">
        <v>195</v>
      </c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5"/>
      <c r="AJ147" s="57" t="s">
        <v>192</v>
      </c>
      <c r="AK147" s="57"/>
      <c r="AL147" s="57"/>
      <c r="AM147" s="57"/>
      <c r="AN147" s="57"/>
      <c r="AO147" s="57"/>
      <c r="AP147" s="57"/>
      <c r="AQ147" s="57"/>
      <c r="AR147" s="57"/>
      <c r="AS147" s="57"/>
      <c r="AT147" s="58">
        <f>ROUND(15.2/58287*10000,2)</f>
        <v>2.61</v>
      </c>
      <c r="AU147" s="58"/>
      <c r="AV147" s="58"/>
      <c r="AW147" s="58"/>
      <c r="AX147" s="58"/>
      <c r="AY147" s="58"/>
      <c r="AZ147" s="58"/>
      <c r="BA147" s="58"/>
      <c r="BB147" s="58"/>
      <c r="BC147" s="58"/>
      <c r="BD147" s="58"/>
      <c r="BE147" s="58">
        <f>ROUND(18.7/58254*10000,2)</f>
        <v>3.21</v>
      </c>
      <c r="BF147" s="58"/>
      <c r="BG147" s="58"/>
      <c r="BH147" s="58"/>
      <c r="BI147" s="58"/>
      <c r="BJ147" s="58"/>
      <c r="BK147" s="58"/>
      <c r="BL147" s="58"/>
      <c r="BM147" s="58"/>
      <c r="BN147" s="58"/>
      <c r="BO147" s="58"/>
      <c r="BP147" s="58">
        <f>ROUND(15/58215*10000,2)</f>
        <v>2.58</v>
      </c>
      <c r="BQ147" s="58"/>
      <c r="BR147" s="58"/>
      <c r="BS147" s="58"/>
      <c r="BT147" s="58"/>
      <c r="BU147" s="58"/>
      <c r="BV147" s="58"/>
      <c r="BW147" s="58"/>
      <c r="BX147" s="58"/>
      <c r="BY147" s="58"/>
      <c r="BZ147" s="58"/>
      <c r="CA147" s="58">
        <v>2.8</v>
      </c>
      <c r="CB147" s="58"/>
      <c r="CC147" s="58"/>
      <c r="CD147" s="58"/>
      <c r="CE147" s="58"/>
      <c r="CF147" s="58"/>
      <c r="CG147" s="58"/>
      <c r="CH147" s="58"/>
      <c r="CI147" s="58"/>
      <c r="CJ147" s="58"/>
      <c r="CK147" s="58"/>
      <c r="CL147" s="58">
        <v>2.7</v>
      </c>
      <c r="CM147" s="58"/>
      <c r="CN147" s="58"/>
      <c r="CO147" s="58"/>
      <c r="CP147" s="58"/>
      <c r="CQ147" s="58"/>
      <c r="CR147" s="58"/>
      <c r="CS147" s="58"/>
      <c r="CT147" s="58"/>
      <c r="CU147" s="58"/>
      <c r="CV147" s="58"/>
      <c r="CW147" s="58">
        <v>2.6</v>
      </c>
      <c r="CX147" s="58"/>
      <c r="CY147" s="58"/>
      <c r="CZ147" s="58"/>
      <c r="DA147" s="58"/>
      <c r="DB147" s="58"/>
      <c r="DC147" s="58"/>
      <c r="DD147" s="58"/>
      <c r="DE147" s="58"/>
      <c r="DF147" s="58"/>
      <c r="DG147" s="58"/>
      <c r="DH147" s="59"/>
      <c r="DI147" s="59"/>
      <c r="DJ147" s="59"/>
      <c r="DK147" s="59"/>
      <c r="DL147" s="59"/>
      <c r="DM147" s="59"/>
      <c r="DN147" s="59"/>
      <c r="DO147" s="59"/>
      <c r="DP147" s="59"/>
      <c r="DQ147" s="59"/>
      <c r="DR147" s="59"/>
      <c r="DS147" s="59"/>
    </row>
    <row r="148" spans="1:123" x14ac:dyDescent="0.2">
      <c r="A148" s="60"/>
      <c r="B148" s="61"/>
      <c r="C148" s="61"/>
      <c r="D148" s="62"/>
      <c r="E148" s="86" t="s">
        <v>196</v>
      </c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  <c r="BD148" s="58"/>
      <c r="BE148" s="58"/>
      <c r="BF148" s="58"/>
      <c r="BG148" s="58"/>
      <c r="BH148" s="58"/>
      <c r="BI148" s="58"/>
      <c r="BJ148" s="58"/>
      <c r="BK148" s="58"/>
      <c r="BL148" s="58"/>
      <c r="BM148" s="58"/>
      <c r="BN148" s="58"/>
      <c r="BO148" s="58"/>
      <c r="BP148" s="58"/>
      <c r="BQ148" s="58"/>
      <c r="BR148" s="58"/>
      <c r="BS148" s="58"/>
      <c r="BT148" s="58"/>
      <c r="BU148" s="58"/>
      <c r="BV148" s="58"/>
      <c r="BW148" s="58"/>
      <c r="BX148" s="58"/>
      <c r="BY148" s="58"/>
      <c r="BZ148" s="58"/>
      <c r="CA148" s="58"/>
      <c r="CB148" s="58"/>
      <c r="CC148" s="58"/>
      <c r="CD148" s="58"/>
      <c r="CE148" s="58"/>
      <c r="CF148" s="58"/>
      <c r="CG148" s="58"/>
      <c r="CH148" s="58"/>
      <c r="CI148" s="58"/>
      <c r="CJ148" s="58"/>
      <c r="CK148" s="58"/>
      <c r="CL148" s="58"/>
      <c r="CM148" s="58"/>
      <c r="CN148" s="58"/>
      <c r="CO148" s="58"/>
      <c r="CP148" s="58"/>
      <c r="CQ148" s="58"/>
      <c r="CR148" s="58"/>
      <c r="CS148" s="58"/>
      <c r="CT148" s="58"/>
      <c r="CU148" s="58"/>
      <c r="CV148" s="58"/>
      <c r="CW148" s="58"/>
      <c r="CX148" s="58"/>
      <c r="CY148" s="58"/>
      <c r="CZ148" s="58"/>
      <c r="DA148" s="58"/>
      <c r="DB148" s="58"/>
      <c r="DC148" s="58"/>
      <c r="DD148" s="58"/>
      <c r="DE148" s="58"/>
      <c r="DF148" s="58"/>
      <c r="DG148" s="58"/>
      <c r="DH148" s="59"/>
      <c r="DI148" s="59"/>
      <c r="DJ148" s="59"/>
      <c r="DK148" s="59"/>
      <c r="DL148" s="59"/>
      <c r="DM148" s="59"/>
      <c r="DN148" s="59"/>
      <c r="DO148" s="59"/>
      <c r="DP148" s="59"/>
      <c r="DQ148" s="59"/>
      <c r="DR148" s="59"/>
      <c r="DS148" s="59"/>
    </row>
    <row r="149" spans="1:123" x14ac:dyDescent="0.2">
      <c r="A149" s="60"/>
      <c r="B149" s="61"/>
      <c r="C149" s="61"/>
      <c r="D149" s="62"/>
      <c r="E149" s="86" t="s">
        <v>194</v>
      </c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  <c r="BD149" s="58"/>
      <c r="BE149" s="58"/>
      <c r="BF149" s="58"/>
      <c r="BG149" s="58"/>
      <c r="BH149" s="58"/>
      <c r="BI149" s="58"/>
      <c r="BJ149" s="58"/>
      <c r="BK149" s="58"/>
      <c r="BL149" s="58"/>
      <c r="BM149" s="58"/>
      <c r="BN149" s="58"/>
      <c r="BO149" s="58"/>
      <c r="BP149" s="58"/>
      <c r="BQ149" s="58"/>
      <c r="BR149" s="58"/>
      <c r="BS149" s="58"/>
      <c r="BT149" s="58"/>
      <c r="BU149" s="58"/>
      <c r="BV149" s="58"/>
      <c r="BW149" s="58"/>
      <c r="BX149" s="58"/>
      <c r="BY149" s="58"/>
      <c r="BZ149" s="58"/>
      <c r="CA149" s="58"/>
      <c r="CB149" s="58"/>
      <c r="CC149" s="58"/>
      <c r="CD149" s="58"/>
      <c r="CE149" s="58"/>
      <c r="CF149" s="58"/>
      <c r="CG149" s="58"/>
      <c r="CH149" s="58"/>
      <c r="CI149" s="58"/>
      <c r="CJ149" s="58"/>
      <c r="CK149" s="58"/>
      <c r="CL149" s="58"/>
      <c r="CM149" s="58"/>
      <c r="CN149" s="58"/>
      <c r="CO149" s="58"/>
      <c r="CP149" s="58"/>
      <c r="CQ149" s="58"/>
      <c r="CR149" s="58"/>
      <c r="CS149" s="58"/>
      <c r="CT149" s="58"/>
      <c r="CU149" s="58"/>
      <c r="CV149" s="58"/>
      <c r="CW149" s="58"/>
      <c r="CX149" s="58"/>
      <c r="CY149" s="58"/>
      <c r="CZ149" s="58"/>
      <c r="DA149" s="58"/>
      <c r="DB149" s="58"/>
      <c r="DC149" s="58"/>
      <c r="DD149" s="58"/>
      <c r="DE149" s="58"/>
      <c r="DF149" s="58"/>
      <c r="DG149" s="58"/>
      <c r="DH149" s="59"/>
      <c r="DI149" s="59"/>
      <c r="DJ149" s="59"/>
      <c r="DK149" s="59"/>
      <c r="DL149" s="59"/>
      <c r="DM149" s="59"/>
      <c r="DN149" s="59"/>
      <c r="DO149" s="59"/>
      <c r="DP149" s="59"/>
      <c r="DQ149" s="59"/>
      <c r="DR149" s="59"/>
      <c r="DS149" s="59"/>
    </row>
    <row r="150" spans="1:123" x14ac:dyDescent="0.2">
      <c r="A150" s="60"/>
      <c r="B150" s="61"/>
      <c r="C150" s="61"/>
      <c r="D150" s="62"/>
      <c r="E150" s="115" t="s">
        <v>29</v>
      </c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7"/>
      <c r="AJ150" s="57" t="s">
        <v>66</v>
      </c>
      <c r="AK150" s="57"/>
      <c r="AL150" s="57"/>
      <c r="AM150" s="57"/>
      <c r="AN150" s="57"/>
      <c r="AO150" s="57"/>
      <c r="AP150" s="57"/>
      <c r="AQ150" s="57"/>
      <c r="AR150" s="57"/>
      <c r="AS150" s="57"/>
      <c r="AT150" s="58">
        <v>2.4700000000000002</v>
      </c>
      <c r="AU150" s="58"/>
      <c r="AV150" s="58"/>
      <c r="AW150" s="58"/>
      <c r="AX150" s="58"/>
      <c r="AY150" s="58"/>
      <c r="AZ150" s="58"/>
      <c r="BA150" s="58"/>
      <c r="BB150" s="58"/>
      <c r="BC150" s="58"/>
      <c r="BD150" s="58"/>
      <c r="BE150" s="58">
        <v>2.3199999999999998</v>
      </c>
      <c r="BF150" s="58"/>
      <c r="BG150" s="58"/>
      <c r="BH150" s="58"/>
      <c r="BI150" s="58"/>
      <c r="BJ150" s="58"/>
      <c r="BK150" s="58"/>
      <c r="BL150" s="58"/>
      <c r="BM150" s="58"/>
      <c r="BN150" s="58"/>
      <c r="BO150" s="58"/>
      <c r="BP150" s="58">
        <f>ROUND(13.8/58215*10000,2)</f>
        <v>2.37</v>
      </c>
      <c r="BQ150" s="58"/>
      <c r="BR150" s="58"/>
      <c r="BS150" s="58"/>
      <c r="BT150" s="58"/>
      <c r="BU150" s="58"/>
      <c r="BV150" s="58"/>
      <c r="BW150" s="58"/>
      <c r="BX150" s="58"/>
      <c r="BY150" s="58"/>
      <c r="BZ150" s="58"/>
      <c r="CA150" s="58">
        <v>2.1</v>
      </c>
      <c r="CB150" s="58"/>
      <c r="CC150" s="58"/>
      <c r="CD150" s="58"/>
      <c r="CE150" s="58"/>
      <c r="CF150" s="58"/>
      <c r="CG150" s="58"/>
      <c r="CH150" s="58"/>
      <c r="CI150" s="58"/>
      <c r="CJ150" s="58"/>
      <c r="CK150" s="58"/>
      <c r="CL150" s="58">
        <v>2</v>
      </c>
      <c r="CM150" s="58"/>
      <c r="CN150" s="58"/>
      <c r="CO150" s="58"/>
      <c r="CP150" s="58"/>
      <c r="CQ150" s="58"/>
      <c r="CR150" s="58"/>
      <c r="CS150" s="58"/>
      <c r="CT150" s="58"/>
      <c r="CU150" s="58"/>
      <c r="CV150" s="58"/>
      <c r="CW150" s="58">
        <v>1.9</v>
      </c>
      <c r="CX150" s="58"/>
      <c r="CY150" s="58"/>
      <c r="CZ150" s="58"/>
      <c r="DA150" s="58"/>
      <c r="DB150" s="58"/>
      <c r="DC150" s="58"/>
      <c r="DD150" s="58"/>
      <c r="DE150" s="58"/>
      <c r="DF150" s="58"/>
      <c r="DG150" s="58"/>
      <c r="DH150" s="59"/>
      <c r="DI150" s="59"/>
      <c r="DJ150" s="59"/>
      <c r="DK150" s="59"/>
      <c r="DL150" s="59"/>
      <c r="DM150" s="59"/>
      <c r="DN150" s="59"/>
      <c r="DO150" s="59"/>
      <c r="DP150" s="59"/>
      <c r="DQ150" s="59"/>
      <c r="DR150" s="59"/>
      <c r="DS150" s="59"/>
    </row>
    <row r="151" spans="1:123" x14ac:dyDescent="0.2">
      <c r="A151" s="60"/>
      <c r="B151" s="61"/>
      <c r="C151" s="61"/>
      <c r="D151" s="62"/>
      <c r="E151" s="122" t="s">
        <v>197</v>
      </c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  <c r="X151" s="123"/>
      <c r="Y151" s="123"/>
      <c r="Z151" s="123"/>
      <c r="AA151" s="123"/>
      <c r="AB151" s="123"/>
      <c r="AC151" s="123"/>
      <c r="AD151" s="123"/>
      <c r="AE151" s="123"/>
      <c r="AF151" s="123"/>
      <c r="AG151" s="123"/>
      <c r="AH151" s="123"/>
      <c r="AI151" s="124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  <c r="BD151" s="58"/>
      <c r="BE151" s="58"/>
      <c r="BF151" s="58"/>
      <c r="BG151" s="58"/>
      <c r="BH151" s="58"/>
      <c r="BI151" s="58"/>
      <c r="BJ151" s="58"/>
      <c r="BK151" s="58"/>
      <c r="BL151" s="58"/>
      <c r="BM151" s="58"/>
      <c r="BN151" s="58"/>
      <c r="BO151" s="58"/>
      <c r="BP151" s="58"/>
      <c r="BQ151" s="58"/>
      <c r="BR151" s="58"/>
      <c r="BS151" s="58"/>
      <c r="BT151" s="58"/>
      <c r="BU151" s="58"/>
      <c r="BV151" s="58"/>
      <c r="BW151" s="58"/>
      <c r="BX151" s="58"/>
      <c r="BY151" s="58"/>
      <c r="BZ151" s="58"/>
      <c r="CA151" s="58"/>
      <c r="CB151" s="58"/>
      <c r="CC151" s="58"/>
      <c r="CD151" s="58"/>
      <c r="CE151" s="58"/>
      <c r="CF151" s="58"/>
      <c r="CG151" s="58"/>
      <c r="CH151" s="58"/>
      <c r="CI151" s="58"/>
      <c r="CJ151" s="58"/>
      <c r="CK151" s="58"/>
      <c r="CL151" s="58"/>
      <c r="CM151" s="58"/>
      <c r="CN151" s="58"/>
      <c r="CO151" s="58"/>
      <c r="CP151" s="58"/>
      <c r="CQ151" s="58"/>
      <c r="CR151" s="58"/>
      <c r="CS151" s="58"/>
      <c r="CT151" s="58"/>
      <c r="CU151" s="58"/>
      <c r="CV151" s="58"/>
      <c r="CW151" s="58"/>
      <c r="CX151" s="58"/>
      <c r="CY151" s="58"/>
      <c r="CZ151" s="58"/>
      <c r="DA151" s="58"/>
      <c r="DB151" s="58"/>
      <c r="DC151" s="58"/>
      <c r="DD151" s="58"/>
      <c r="DE151" s="58"/>
      <c r="DF151" s="58"/>
      <c r="DG151" s="58"/>
      <c r="DH151" s="59"/>
      <c r="DI151" s="59"/>
      <c r="DJ151" s="59"/>
      <c r="DK151" s="59"/>
      <c r="DL151" s="59"/>
      <c r="DM151" s="59"/>
      <c r="DN151" s="59"/>
      <c r="DO151" s="59"/>
      <c r="DP151" s="59"/>
      <c r="DQ151" s="59"/>
      <c r="DR151" s="59"/>
      <c r="DS151" s="59"/>
    </row>
    <row r="152" spans="1:123" x14ac:dyDescent="0.2">
      <c r="A152" s="60"/>
      <c r="B152" s="61"/>
      <c r="C152" s="61"/>
      <c r="D152" s="62"/>
      <c r="E152" s="122" t="s">
        <v>198</v>
      </c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  <c r="X152" s="123"/>
      <c r="Y152" s="123"/>
      <c r="Z152" s="123"/>
      <c r="AA152" s="123"/>
      <c r="AB152" s="123"/>
      <c r="AC152" s="123"/>
      <c r="AD152" s="123"/>
      <c r="AE152" s="123"/>
      <c r="AF152" s="123"/>
      <c r="AG152" s="123"/>
      <c r="AH152" s="123"/>
      <c r="AI152" s="124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  <c r="BD152" s="58"/>
      <c r="BE152" s="58"/>
      <c r="BF152" s="58"/>
      <c r="BG152" s="58"/>
      <c r="BH152" s="58"/>
      <c r="BI152" s="58"/>
      <c r="BJ152" s="58"/>
      <c r="BK152" s="58"/>
      <c r="BL152" s="58"/>
      <c r="BM152" s="58"/>
      <c r="BN152" s="58"/>
      <c r="BO152" s="58"/>
      <c r="BP152" s="58"/>
      <c r="BQ152" s="58"/>
      <c r="BR152" s="58"/>
      <c r="BS152" s="58"/>
      <c r="BT152" s="58"/>
      <c r="BU152" s="58"/>
      <c r="BV152" s="58"/>
      <c r="BW152" s="58"/>
      <c r="BX152" s="58"/>
      <c r="BY152" s="58"/>
      <c r="BZ152" s="58"/>
      <c r="CA152" s="58"/>
      <c r="CB152" s="58"/>
      <c r="CC152" s="58"/>
      <c r="CD152" s="58"/>
      <c r="CE152" s="58"/>
      <c r="CF152" s="58"/>
      <c r="CG152" s="58"/>
      <c r="CH152" s="58"/>
      <c r="CI152" s="58"/>
      <c r="CJ152" s="58"/>
      <c r="CK152" s="58"/>
      <c r="CL152" s="58"/>
      <c r="CM152" s="58"/>
      <c r="CN152" s="58"/>
      <c r="CO152" s="58"/>
      <c r="CP152" s="58"/>
      <c r="CQ152" s="58"/>
      <c r="CR152" s="58"/>
      <c r="CS152" s="58"/>
      <c r="CT152" s="58"/>
      <c r="CU152" s="58"/>
      <c r="CV152" s="58"/>
      <c r="CW152" s="58"/>
      <c r="CX152" s="58"/>
      <c r="CY152" s="58"/>
      <c r="CZ152" s="58"/>
      <c r="DA152" s="58"/>
      <c r="DB152" s="58"/>
      <c r="DC152" s="58"/>
      <c r="DD152" s="58"/>
      <c r="DE152" s="58"/>
      <c r="DF152" s="58"/>
      <c r="DG152" s="58"/>
      <c r="DH152" s="59"/>
      <c r="DI152" s="59"/>
      <c r="DJ152" s="59"/>
      <c r="DK152" s="59"/>
      <c r="DL152" s="59"/>
      <c r="DM152" s="59"/>
      <c r="DN152" s="59"/>
      <c r="DO152" s="59"/>
      <c r="DP152" s="59"/>
      <c r="DQ152" s="59"/>
      <c r="DR152" s="59"/>
      <c r="DS152" s="59"/>
    </row>
    <row r="153" spans="1:123" x14ac:dyDescent="0.2">
      <c r="A153" s="60"/>
      <c r="B153" s="61"/>
      <c r="C153" s="61"/>
      <c r="D153" s="62"/>
      <c r="E153" s="122" t="s">
        <v>200</v>
      </c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  <c r="X153" s="123"/>
      <c r="Y153" s="123"/>
      <c r="Z153" s="123"/>
      <c r="AA153" s="123"/>
      <c r="AB153" s="123"/>
      <c r="AC153" s="123"/>
      <c r="AD153" s="123"/>
      <c r="AE153" s="123"/>
      <c r="AF153" s="123"/>
      <c r="AG153" s="123"/>
      <c r="AH153" s="123"/>
      <c r="AI153" s="124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  <c r="BD153" s="58"/>
      <c r="BE153" s="58"/>
      <c r="BF153" s="58"/>
      <c r="BG153" s="58"/>
      <c r="BH153" s="58"/>
      <c r="BI153" s="58"/>
      <c r="BJ153" s="58"/>
      <c r="BK153" s="58"/>
      <c r="BL153" s="58"/>
      <c r="BM153" s="58"/>
      <c r="BN153" s="58"/>
      <c r="BO153" s="58"/>
      <c r="BP153" s="58"/>
      <c r="BQ153" s="58"/>
      <c r="BR153" s="58"/>
      <c r="BS153" s="58"/>
      <c r="BT153" s="58"/>
      <c r="BU153" s="58"/>
      <c r="BV153" s="58"/>
      <c r="BW153" s="58"/>
      <c r="BX153" s="58"/>
      <c r="BY153" s="58"/>
      <c r="BZ153" s="58"/>
      <c r="CA153" s="58"/>
      <c r="CB153" s="58"/>
      <c r="CC153" s="58"/>
      <c r="CD153" s="58"/>
      <c r="CE153" s="58"/>
      <c r="CF153" s="58"/>
      <c r="CG153" s="58"/>
      <c r="CH153" s="58"/>
      <c r="CI153" s="58"/>
      <c r="CJ153" s="58"/>
      <c r="CK153" s="58"/>
      <c r="CL153" s="58"/>
      <c r="CM153" s="58"/>
      <c r="CN153" s="58"/>
      <c r="CO153" s="58"/>
      <c r="CP153" s="58"/>
      <c r="CQ153" s="58"/>
      <c r="CR153" s="58"/>
      <c r="CS153" s="58"/>
      <c r="CT153" s="58"/>
      <c r="CU153" s="58"/>
      <c r="CV153" s="58"/>
      <c r="CW153" s="58"/>
      <c r="CX153" s="58"/>
      <c r="CY153" s="58"/>
      <c r="CZ153" s="58"/>
      <c r="DA153" s="58"/>
      <c r="DB153" s="58"/>
      <c r="DC153" s="58"/>
      <c r="DD153" s="58"/>
      <c r="DE153" s="58"/>
      <c r="DF153" s="58"/>
      <c r="DG153" s="58"/>
      <c r="DH153" s="59"/>
      <c r="DI153" s="59"/>
      <c r="DJ153" s="59"/>
      <c r="DK153" s="59"/>
      <c r="DL153" s="59"/>
      <c r="DM153" s="59"/>
      <c r="DN153" s="59"/>
      <c r="DO153" s="59"/>
      <c r="DP153" s="59"/>
      <c r="DQ153" s="59"/>
      <c r="DR153" s="59"/>
      <c r="DS153" s="59"/>
    </row>
    <row r="154" spans="1:123" x14ac:dyDescent="0.2">
      <c r="A154" s="60"/>
      <c r="B154" s="61"/>
      <c r="C154" s="61"/>
      <c r="D154" s="62"/>
      <c r="E154" s="122" t="s">
        <v>201</v>
      </c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  <c r="X154" s="123"/>
      <c r="Y154" s="123"/>
      <c r="Z154" s="123"/>
      <c r="AA154" s="123"/>
      <c r="AB154" s="123"/>
      <c r="AC154" s="123"/>
      <c r="AD154" s="123"/>
      <c r="AE154" s="123"/>
      <c r="AF154" s="123"/>
      <c r="AG154" s="123"/>
      <c r="AH154" s="123"/>
      <c r="AI154" s="124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  <c r="BD154" s="58"/>
      <c r="BE154" s="58"/>
      <c r="BF154" s="58"/>
      <c r="BG154" s="58"/>
      <c r="BH154" s="58"/>
      <c r="BI154" s="58"/>
      <c r="BJ154" s="58"/>
      <c r="BK154" s="58"/>
      <c r="BL154" s="58"/>
      <c r="BM154" s="58"/>
      <c r="BN154" s="58"/>
      <c r="BO154" s="58"/>
      <c r="BP154" s="58"/>
      <c r="BQ154" s="58"/>
      <c r="BR154" s="58"/>
      <c r="BS154" s="58"/>
      <c r="BT154" s="58"/>
      <c r="BU154" s="58"/>
      <c r="BV154" s="58"/>
      <c r="BW154" s="58"/>
      <c r="BX154" s="58"/>
      <c r="BY154" s="58"/>
      <c r="BZ154" s="58"/>
      <c r="CA154" s="58"/>
      <c r="CB154" s="58"/>
      <c r="CC154" s="58"/>
      <c r="CD154" s="58"/>
      <c r="CE154" s="58"/>
      <c r="CF154" s="58"/>
      <c r="CG154" s="58"/>
      <c r="CH154" s="58"/>
      <c r="CI154" s="58"/>
      <c r="CJ154" s="58"/>
      <c r="CK154" s="58"/>
      <c r="CL154" s="58"/>
      <c r="CM154" s="58"/>
      <c r="CN154" s="58"/>
      <c r="CO154" s="58"/>
      <c r="CP154" s="58"/>
      <c r="CQ154" s="58"/>
      <c r="CR154" s="58"/>
      <c r="CS154" s="58"/>
      <c r="CT154" s="58"/>
      <c r="CU154" s="58"/>
      <c r="CV154" s="58"/>
      <c r="CW154" s="58"/>
      <c r="CX154" s="58"/>
      <c r="CY154" s="58"/>
      <c r="CZ154" s="58"/>
      <c r="DA154" s="58"/>
      <c r="DB154" s="58"/>
      <c r="DC154" s="58"/>
      <c r="DD154" s="58"/>
      <c r="DE154" s="58"/>
      <c r="DF154" s="58"/>
      <c r="DG154" s="58"/>
      <c r="DH154" s="59"/>
      <c r="DI154" s="59"/>
      <c r="DJ154" s="59"/>
      <c r="DK154" s="59"/>
      <c r="DL154" s="59"/>
      <c r="DM154" s="59"/>
      <c r="DN154" s="59"/>
      <c r="DO154" s="59"/>
      <c r="DP154" s="59"/>
      <c r="DQ154" s="59"/>
      <c r="DR154" s="59"/>
      <c r="DS154" s="59"/>
    </row>
    <row r="155" spans="1:123" x14ac:dyDescent="0.2">
      <c r="A155" s="65"/>
      <c r="B155" s="66"/>
      <c r="C155" s="66"/>
      <c r="D155" s="67"/>
      <c r="E155" s="119" t="s">
        <v>199</v>
      </c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1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  <c r="BD155" s="58"/>
      <c r="BE155" s="58"/>
      <c r="BF155" s="58"/>
      <c r="BG155" s="58"/>
      <c r="BH155" s="58"/>
      <c r="BI155" s="58"/>
      <c r="BJ155" s="58"/>
      <c r="BK155" s="58"/>
      <c r="BL155" s="58"/>
      <c r="BM155" s="58"/>
      <c r="BN155" s="58"/>
      <c r="BO155" s="58"/>
      <c r="BP155" s="58"/>
      <c r="BQ155" s="58"/>
      <c r="BR155" s="58"/>
      <c r="BS155" s="58"/>
      <c r="BT155" s="58"/>
      <c r="BU155" s="58"/>
      <c r="BV155" s="58"/>
      <c r="BW155" s="58"/>
      <c r="BX155" s="58"/>
      <c r="BY155" s="58"/>
      <c r="BZ155" s="58"/>
      <c r="CA155" s="58"/>
      <c r="CB155" s="58"/>
      <c r="CC155" s="58"/>
      <c r="CD155" s="58"/>
      <c r="CE155" s="58"/>
      <c r="CF155" s="58"/>
      <c r="CG155" s="58"/>
      <c r="CH155" s="58"/>
      <c r="CI155" s="58"/>
      <c r="CJ155" s="58"/>
      <c r="CK155" s="58"/>
      <c r="CL155" s="58"/>
      <c r="CM155" s="58"/>
      <c r="CN155" s="58"/>
      <c r="CO155" s="58"/>
      <c r="CP155" s="58"/>
      <c r="CQ155" s="58"/>
      <c r="CR155" s="58"/>
      <c r="CS155" s="58"/>
      <c r="CT155" s="58"/>
      <c r="CU155" s="58"/>
      <c r="CV155" s="58"/>
      <c r="CW155" s="58"/>
      <c r="CX155" s="58"/>
      <c r="CY155" s="58"/>
      <c r="CZ155" s="58"/>
      <c r="DA155" s="58"/>
      <c r="DB155" s="58"/>
      <c r="DC155" s="58"/>
      <c r="DD155" s="58"/>
      <c r="DE155" s="58"/>
      <c r="DF155" s="58"/>
      <c r="DG155" s="58"/>
      <c r="DH155" s="59"/>
      <c r="DI155" s="59"/>
      <c r="DJ155" s="59"/>
      <c r="DK155" s="59"/>
      <c r="DL155" s="59"/>
      <c r="DM155" s="59"/>
      <c r="DN155" s="59"/>
      <c r="DO155" s="59"/>
      <c r="DP155" s="59"/>
      <c r="DQ155" s="59"/>
      <c r="DR155" s="59"/>
      <c r="DS155" s="59"/>
    </row>
    <row r="156" spans="1:123" x14ac:dyDescent="0.2">
      <c r="A156" s="52" t="s">
        <v>202</v>
      </c>
      <c r="B156" s="53"/>
      <c r="C156" s="53"/>
      <c r="D156" s="54"/>
      <c r="E156" s="84" t="s">
        <v>193</v>
      </c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5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8" t="s">
        <v>330</v>
      </c>
      <c r="AU156" s="58"/>
      <c r="AV156" s="58"/>
      <c r="AW156" s="58"/>
      <c r="AX156" s="58"/>
      <c r="AY156" s="58"/>
      <c r="AZ156" s="58"/>
      <c r="BA156" s="58"/>
      <c r="BB156" s="58"/>
      <c r="BC156" s="58"/>
      <c r="BD156" s="58"/>
      <c r="BE156" s="58" t="s">
        <v>330</v>
      </c>
      <c r="BF156" s="58"/>
      <c r="BG156" s="58"/>
      <c r="BH156" s="58"/>
      <c r="BI156" s="58"/>
      <c r="BJ156" s="58"/>
      <c r="BK156" s="58"/>
      <c r="BL156" s="58"/>
      <c r="BM156" s="58"/>
      <c r="BN156" s="58"/>
      <c r="BO156" s="58"/>
      <c r="BP156" s="58" t="s">
        <v>330</v>
      </c>
      <c r="BQ156" s="58"/>
      <c r="BR156" s="58"/>
      <c r="BS156" s="58"/>
      <c r="BT156" s="58"/>
      <c r="BU156" s="58"/>
      <c r="BV156" s="58"/>
      <c r="BW156" s="58"/>
      <c r="BX156" s="58"/>
      <c r="BY156" s="58"/>
      <c r="BZ156" s="58"/>
      <c r="CA156" s="58" t="s">
        <v>330</v>
      </c>
      <c r="CB156" s="58"/>
      <c r="CC156" s="58"/>
      <c r="CD156" s="58"/>
      <c r="CE156" s="58"/>
      <c r="CF156" s="58"/>
      <c r="CG156" s="58"/>
      <c r="CH156" s="58"/>
      <c r="CI156" s="58"/>
      <c r="CJ156" s="58"/>
      <c r="CK156" s="58"/>
      <c r="CL156" s="58" t="s">
        <v>330</v>
      </c>
      <c r="CM156" s="58"/>
      <c r="CN156" s="58"/>
      <c r="CO156" s="58"/>
      <c r="CP156" s="58"/>
      <c r="CQ156" s="58"/>
      <c r="CR156" s="58"/>
      <c r="CS156" s="58"/>
      <c r="CT156" s="58"/>
      <c r="CU156" s="58"/>
      <c r="CV156" s="58"/>
      <c r="CW156" s="58" t="s">
        <v>330</v>
      </c>
      <c r="CX156" s="58"/>
      <c r="CY156" s="58"/>
      <c r="CZ156" s="58"/>
      <c r="DA156" s="58"/>
      <c r="DB156" s="58"/>
      <c r="DC156" s="58"/>
      <c r="DD156" s="58"/>
      <c r="DE156" s="58"/>
      <c r="DF156" s="58"/>
      <c r="DG156" s="58"/>
      <c r="DH156" s="59"/>
      <c r="DI156" s="59"/>
      <c r="DJ156" s="59"/>
      <c r="DK156" s="59"/>
      <c r="DL156" s="59"/>
      <c r="DM156" s="59"/>
      <c r="DN156" s="59"/>
      <c r="DO156" s="59"/>
      <c r="DP156" s="59"/>
      <c r="DQ156" s="59"/>
      <c r="DR156" s="59"/>
      <c r="DS156" s="59"/>
    </row>
    <row r="157" spans="1:123" x14ac:dyDescent="0.2">
      <c r="A157" s="60"/>
      <c r="B157" s="61"/>
      <c r="C157" s="61"/>
      <c r="D157" s="62"/>
      <c r="E157" s="86" t="s">
        <v>206</v>
      </c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86"/>
      <c r="AI157" s="8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  <c r="BD157" s="58"/>
      <c r="BE157" s="58"/>
      <c r="BF157" s="58"/>
      <c r="BG157" s="58"/>
      <c r="BH157" s="58"/>
      <c r="BI157" s="58"/>
      <c r="BJ157" s="58"/>
      <c r="BK157" s="58"/>
      <c r="BL157" s="58"/>
      <c r="BM157" s="58"/>
      <c r="BN157" s="58"/>
      <c r="BO157" s="58"/>
      <c r="BP157" s="58"/>
      <c r="BQ157" s="58"/>
      <c r="BR157" s="58"/>
      <c r="BS157" s="58"/>
      <c r="BT157" s="58"/>
      <c r="BU157" s="58"/>
      <c r="BV157" s="58"/>
      <c r="BW157" s="58"/>
      <c r="BX157" s="58"/>
      <c r="BY157" s="58"/>
      <c r="BZ157" s="58"/>
      <c r="CA157" s="58"/>
      <c r="CB157" s="58"/>
      <c r="CC157" s="58"/>
      <c r="CD157" s="58"/>
      <c r="CE157" s="58"/>
      <c r="CF157" s="58"/>
      <c r="CG157" s="58"/>
      <c r="CH157" s="58"/>
      <c r="CI157" s="58"/>
      <c r="CJ157" s="58"/>
      <c r="CK157" s="58"/>
      <c r="CL157" s="58"/>
      <c r="CM157" s="58"/>
      <c r="CN157" s="58"/>
      <c r="CO157" s="58"/>
      <c r="CP157" s="58"/>
      <c r="CQ157" s="58"/>
      <c r="CR157" s="58"/>
      <c r="CS157" s="58"/>
      <c r="CT157" s="58"/>
      <c r="CU157" s="58"/>
      <c r="CV157" s="58"/>
      <c r="CW157" s="58"/>
      <c r="CX157" s="58"/>
      <c r="CY157" s="58"/>
      <c r="CZ157" s="58"/>
      <c r="DA157" s="58"/>
      <c r="DB157" s="58"/>
      <c r="DC157" s="58"/>
      <c r="DD157" s="58"/>
      <c r="DE157" s="58"/>
      <c r="DF157" s="58"/>
      <c r="DG157" s="58"/>
      <c r="DH157" s="59"/>
      <c r="DI157" s="59"/>
      <c r="DJ157" s="59"/>
      <c r="DK157" s="59"/>
      <c r="DL157" s="59"/>
      <c r="DM157" s="59"/>
      <c r="DN157" s="59"/>
      <c r="DO157" s="59"/>
      <c r="DP157" s="59"/>
      <c r="DQ157" s="59"/>
      <c r="DR157" s="59"/>
      <c r="DS157" s="59"/>
    </row>
    <row r="158" spans="1:123" x14ac:dyDescent="0.2">
      <c r="A158" s="60"/>
      <c r="B158" s="61"/>
      <c r="C158" s="61"/>
      <c r="D158" s="62"/>
      <c r="E158" s="86" t="s">
        <v>207</v>
      </c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86"/>
      <c r="AI158" s="8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  <c r="BD158" s="58"/>
      <c r="BE158" s="58"/>
      <c r="BF158" s="58"/>
      <c r="BG158" s="58"/>
      <c r="BH158" s="58"/>
      <c r="BI158" s="58"/>
      <c r="BJ158" s="58"/>
      <c r="BK158" s="58"/>
      <c r="BL158" s="58"/>
      <c r="BM158" s="58"/>
      <c r="BN158" s="58"/>
      <c r="BO158" s="58"/>
      <c r="BP158" s="58"/>
      <c r="BQ158" s="58"/>
      <c r="BR158" s="58"/>
      <c r="BS158" s="58"/>
      <c r="BT158" s="58"/>
      <c r="BU158" s="58"/>
      <c r="BV158" s="58"/>
      <c r="BW158" s="58"/>
      <c r="BX158" s="58"/>
      <c r="BY158" s="58"/>
      <c r="BZ158" s="58"/>
      <c r="CA158" s="58"/>
      <c r="CB158" s="58"/>
      <c r="CC158" s="58"/>
      <c r="CD158" s="58"/>
      <c r="CE158" s="58"/>
      <c r="CF158" s="58"/>
      <c r="CG158" s="58"/>
      <c r="CH158" s="58"/>
      <c r="CI158" s="58"/>
      <c r="CJ158" s="58"/>
      <c r="CK158" s="58"/>
      <c r="CL158" s="58"/>
      <c r="CM158" s="58"/>
      <c r="CN158" s="58"/>
      <c r="CO158" s="58"/>
      <c r="CP158" s="58"/>
      <c r="CQ158" s="58"/>
      <c r="CR158" s="58"/>
      <c r="CS158" s="58"/>
      <c r="CT158" s="58"/>
      <c r="CU158" s="58"/>
      <c r="CV158" s="58"/>
      <c r="CW158" s="58"/>
      <c r="CX158" s="58"/>
      <c r="CY158" s="58"/>
      <c r="CZ158" s="58"/>
      <c r="DA158" s="58"/>
      <c r="DB158" s="58"/>
      <c r="DC158" s="58"/>
      <c r="DD158" s="58"/>
      <c r="DE158" s="58"/>
      <c r="DF158" s="58"/>
      <c r="DG158" s="58"/>
      <c r="DH158" s="59"/>
      <c r="DI158" s="59"/>
      <c r="DJ158" s="59"/>
      <c r="DK158" s="59"/>
      <c r="DL158" s="59"/>
      <c r="DM158" s="59"/>
      <c r="DN158" s="59"/>
      <c r="DO158" s="59"/>
      <c r="DP158" s="59"/>
      <c r="DQ158" s="59"/>
      <c r="DR158" s="59"/>
      <c r="DS158" s="59"/>
    </row>
    <row r="159" spans="1:123" x14ac:dyDescent="0.2">
      <c r="A159" s="60"/>
      <c r="B159" s="61"/>
      <c r="C159" s="61"/>
      <c r="D159" s="62"/>
      <c r="E159" s="86" t="s">
        <v>208</v>
      </c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  <c r="BD159" s="58"/>
      <c r="BE159" s="58"/>
      <c r="BF159" s="58"/>
      <c r="BG159" s="58"/>
      <c r="BH159" s="58"/>
      <c r="BI159" s="58"/>
      <c r="BJ159" s="58"/>
      <c r="BK159" s="58"/>
      <c r="BL159" s="58"/>
      <c r="BM159" s="58"/>
      <c r="BN159" s="58"/>
      <c r="BO159" s="58"/>
      <c r="BP159" s="58"/>
      <c r="BQ159" s="58"/>
      <c r="BR159" s="58"/>
      <c r="BS159" s="58"/>
      <c r="BT159" s="58"/>
      <c r="BU159" s="58"/>
      <c r="BV159" s="58"/>
      <c r="BW159" s="58"/>
      <c r="BX159" s="58"/>
      <c r="BY159" s="58"/>
      <c r="BZ159" s="58"/>
      <c r="CA159" s="58"/>
      <c r="CB159" s="58"/>
      <c r="CC159" s="58"/>
      <c r="CD159" s="58"/>
      <c r="CE159" s="58"/>
      <c r="CF159" s="58"/>
      <c r="CG159" s="58"/>
      <c r="CH159" s="58"/>
      <c r="CI159" s="58"/>
      <c r="CJ159" s="58"/>
      <c r="CK159" s="58"/>
      <c r="CL159" s="58"/>
      <c r="CM159" s="58"/>
      <c r="CN159" s="58"/>
      <c r="CO159" s="58"/>
      <c r="CP159" s="58"/>
      <c r="CQ159" s="58"/>
      <c r="CR159" s="58"/>
      <c r="CS159" s="58"/>
      <c r="CT159" s="58"/>
      <c r="CU159" s="58"/>
      <c r="CV159" s="58"/>
      <c r="CW159" s="58"/>
      <c r="CX159" s="58"/>
      <c r="CY159" s="58"/>
      <c r="CZ159" s="58"/>
      <c r="DA159" s="58"/>
      <c r="DB159" s="58"/>
      <c r="DC159" s="58"/>
      <c r="DD159" s="58"/>
      <c r="DE159" s="58"/>
      <c r="DF159" s="58"/>
      <c r="DG159" s="58"/>
      <c r="DH159" s="59"/>
      <c r="DI159" s="59"/>
      <c r="DJ159" s="59"/>
      <c r="DK159" s="59"/>
      <c r="DL159" s="59"/>
      <c r="DM159" s="59"/>
      <c r="DN159" s="59"/>
      <c r="DO159" s="59"/>
      <c r="DP159" s="59"/>
      <c r="DQ159" s="59"/>
      <c r="DR159" s="59"/>
      <c r="DS159" s="59"/>
    </row>
    <row r="160" spans="1:123" x14ac:dyDescent="0.2">
      <c r="A160" s="60"/>
      <c r="B160" s="61"/>
      <c r="C160" s="61"/>
      <c r="D160" s="62"/>
      <c r="E160" s="86" t="s">
        <v>209</v>
      </c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  <c r="BD160" s="58"/>
      <c r="BE160" s="58"/>
      <c r="BF160" s="58"/>
      <c r="BG160" s="58"/>
      <c r="BH160" s="58"/>
      <c r="BI160" s="58"/>
      <c r="BJ160" s="58"/>
      <c r="BK160" s="58"/>
      <c r="BL160" s="58"/>
      <c r="BM160" s="58"/>
      <c r="BN160" s="58"/>
      <c r="BO160" s="58"/>
      <c r="BP160" s="58"/>
      <c r="BQ160" s="58"/>
      <c r="BR160" s="58"/>
      <c r="BS160" s="58"/>
      <c r="BT160" s="58"/>
      <c r="BU160" s="58"/>
      <c r="BV160" s="58"/>
      <c r="BW160" s="58"/>
      <c r="BX160" s="58"/>
      <c r="BY160" s="58"/>
      <c r="BZ160" s="58"/>
      <c r="CA160" s="58"/>
      <c r="CB160" s="58"/>
      <c r="CC160" s="58"/>
      <c r="CD160" s="58"/>
      <c r="CE160" s="58"/>
      <c r="CF160" s="58"/>
      <c r="CG160" s="58"/>
      <c r="CH160" s="58"/>
      <c r="CI160" s="58"/>
      <c r="CJ160" s="58"/>
      <c r="CK160" s="58"/>
      <c r="CL160" s="58"/>
      <c r="CM160" s="58"/>
      <c r="CN160" s="58"/>
      <c r="CO160" s="58"/>
      <c r="CP160" s="58"/>
      <c r="CQ160" s="58"/>
      <c r="CR160" s="58"/>
      <c r="CS160" s="58"/>
      <c r="CT160" s="58"/>
      <c r="CU160" s="58"/>
      <c r="CV160" s="58"/>
      <c r="CW160" s="58"/>
      <c r="CX160" s="58"/>
      <c r="CY160" s="58"/>
      <c r="CZ160" s="58"/>
      <c r="DA160" s="58"/>
      <c r="DB160" s="58"/>
      <c r="DC160" s="58"/>
      <c r="DD160" s="58"/>
      <c r="DE160" s="58"/>
      <c r="DF160" s="58"/>
      <c r="DG160" s="58"/>
      <c r="DH160" s="59"/>
      <c r="DI160" s="59"/>
      <c r="DJ160" s="59"/>
      <c r="DK160" s="59"/>
      <c r="DL160" s="59"/>
      <c r="DM160" s="59"/>
      <c r="DN160" s="59"/>
      <c r="DO160" s="59"/>
      <c r="DP160" s="59"/>
      <c r="DQ160" s="59"/>
      <c r="DR160" s="59"/>
      <c r="DS160" s="59"/>
    </row>
    <row r="161" spans="1:123" x14ac:dyDescent="0.2">
      <c r="A161" s="60"/>
      <c r="B161" s="61"/>
      <c r="C161" s="61"/>
      <c r="D161" s="62"/>
      <c r="E161" s="86" t="s">
        <v>210</v>
      </c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  <c r="BD161" s="58"/>
      <c r="BE161" s="58"/>
      <c r="BF161" s="58"/>
      <c r="BG161" s="58"/>
      <c r="BH161" s="58"/>
      <c r="BI161" s="58"/>
      <c r="BJ161" s="58"/>
      <c r="BK161" s="58"/>
      <c r="BL161" s="58"/>
      <c r="BM161" s="58"/>
      <c r="BN161" s="58"/>
      <c r="BO161" s="58"/>
      <c r="BP161" s="58"/>
      <c r="BQ161" s="58"/>
      <c r="BR161" s="58"/>
      <c r="BS161" s="58"/>
      <c r="BT161" s="58"/>
      <c r="BU161" s="58"/>
      <c r="BV161" s="58"/>
      <c r="BW161" s="58"/>
      <c r="BX161" s="58"/>
      <c r="BY161" s="58"/>
      <c r="BZ161" s="58"/>
      <c r="CA161" s="58"/>
      <c r="CB161" s="58"/>
      <c r="CC161" s="58"/>
      <c r="CD161" s="58"/>
      <c r="CE161" s="58"/>
      <c r="CF161" s="58"/>
      <c r="CG161" s="58"/>
      <c r="CH161" s="58"/>
      <c r="CI161" s="58"/>
      <c r="CJ161" s="58"/>
      <c r="CK161" s="58"/>
      <c r="CL161" s="58"/>
      <c r="CM161" s="58"/>
      <c r="CN161" s="58"/>
      <c r="CO161" s="58"/>
      <c r="CP161" s="58"/>
      <c r="CQ161" s="58"/>
      <c r="CR161" s="58"/>
      <c r="CS161" s="58"/>
      <c r="CT161" s="58"/>
      <c r="CU161" s="58"/>
      <c r="CV161" s="58"/>
      <c r="CW161" s="58"/>
      <c r="CX161" s="58"/>
      <c r="CY161" s="58"/>
      <c r="CZ161" s="58"/>
      <c r="DA161" s="58"/>
      <c r="DB161" s="58"/>
      <c r="DC161" s="58"/>
      <c r="DD161" s="58"/>
      <c r="DE161" s="58"/>
      <c r="DF161" s="58"/>
      <c r="DG161" s="58"/>
      <c r="DH161" s="59"/>
      <c r="DI161" s="59"/>
      <c r="DJ161" s="59"/>
      <c r="DK161" s="59"/>
      <c r="DL161" s="59"/>
      <c r="DM161" s="59"/>
      <c r="DN161" s="59"/>
      <c r="DO161" s="59"/>
      <c r="DP161" s="59"/>
      <c r="DQ161" s="59"/>
      <c r="DR161" s="59"/>
      <c r="DS161" s="59"/>
    </row>
    <row r="162" spans="1:123" x14ac:dyDescent="0.2">
      <c r="A162" s="60"/>
      <c r="B162" s="61"/>
      <c r="C162" s="61"/>
      <c r="D162" s="62"/>
      <c r="E162" s="86" t="s">
        <v>211</v>
      </c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  <c r="BD162" s="58"/>
      <c r="BE162" s="58"/>
      <c r="BF162" s="58"/>
      <c r="BG162" s="58"/>
      <c r="BH162" s="58"/>
      <c r="BI162" s="58"/>
      <c r="BJ162" s="58"/>
      <c r="BK162" s="58"/>
      <c r="BL162" s="58"/>
      <c r="BM162" s="58"/>
      <c r="BN162" s="58"/>
      <c r="BO162" s="58"/>
      <c r="BP162" s="58"/>
      <c r="BQ162" s="58"/>
      <c r="BR162" s="58"/>
      <c r="BS162" s="58"/>
      <c r="BT162" s="58"/>
      <c r="BU162" s="58"/>
      <c r="BV162" s="58"/>
      <c r="BW162" s="58"/>
      <c r="BX162" s="58"/>
      <c r="BY162" s="58"/>
      <c r="BZ162" s="58"/>
      <c r="CA162" s="58"/>
      <c r="CB162" s="58"/>
      <c r="CC162" s="58"/>
      <c r="CD162" s="58"/>
      <c r="CE162" s="58"/>
      <c r="CF162" s="58"/>
      <c r="CG162" s="58"/>
      <c r="CH162" s="58"/>
      <c r="CI162" s="58"/>
      <c r="CJ162" s="58"/>
      <c r="CK162" s="58"/>
      <c r="CL162" s="58"/>
      <c r="CM162" s="58"/>
      <c r="CN162" s="58"/>
      <c r="CO162" s="58"/>
      <c r="CP162" s="58"/>
      <c r="CQ162" s="58"/>
      <c r="CR162" s="58"/>
      <c r="CS162" s="58"/>
      <c r="CT162" s="58"/>
      <c r="CU162" s="58"/>
      <c r="CV162" s="58"/>
      <c r="CW162" s="58"/>
      <c r="CX162" s="58"/>
      <c r="CY162" s="58"/>
      <c r="CZ162" s="58"/>
      <c r="DA162" s="58"/>
      <c r="DB162" s="58"/>
      <c r="DC162" s="58"/>
      <c r="DD162" s="58"/>
      <c r="DE162" s="58"/>
      <c r="DF162" s="58"/>
      <c r="DG162" s="58"/>
      <c r="DH162" s="59"/>
      <c r="DI162" s="59"/>
      <c r="DJ162" s="59"/>
      <c r="DK162" s="59"/>
      <c r="DL162" s="59"/>
      <c r="DM162" s="59"/>
      <c r="DN162" s="59"/>
      <c r="DO162" s="59"/>
      <c r="DP162" s="59"/>
      <c r="DQ162" s="59"/>
      <c r="DR162" s="59"/>
      <c r="DS162" s="59"/>
    </row>
    <row r="163" spans="1:123" x14ac:dyDescent="0.2">
      <c r="A163" s="60"/>
      <c r="B163" s="61"/>
      <c r="C163" s="61"/>
      <c r="D163" s="62"/>
      <c r="E163" s="86" t="s">
        <v>212</v>
      </c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7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  <c r="BD163" s="58"/>
      <c r="BE163" s="58"/>
      <c r="BF163" s="58"/>
      <c r="BG163" s="58"/>
      <c r="BH163" s="58"/>
      <c r="BI163" s="58"/>
      <c r="BJ163" s="58"/>
      <c r="BK163" s="58"/>
      <c r="BL163" s="58"/>
      <c r="BM163" s="58"/>
      <c r="BN163" s="58"/>
      <c r="BO163" s="58"/>
      <c r="BP163" s="58"/>
      <c r="BQ163" s="58"/>
      <c r="BR163" s="58"/>
      <c r="BS163" s="58"/>
      <c r="BT163" s="58"/>
      <c r="BU163" s="58"/>
      <c r="BV163" s="58"/>
      <c r="BW163" s="58"/>
      <c r="BX163" s="58"/>
      <c r="BY163" s="58"/>
      <c r="BZ163" s="58"/>
      <c r="CA163" s="58"/>
      <c r="CB163" s="58"/>
      <c r="CC163" s="58"/>
      <c r="CD163" s="58"/>
      <c r="CE163" s="58"/>
      <c r="CF163" s="58"/>
      <c r="CG163" s="58"/>
      <c r="CH163" s="58"/>
      <c r="CI163" s="58"/>
      <c r="CJ163" s="58"/>
      <c r="CK163" s="58"/>
      <c r="CL163" s="58"/>
      <c r="CM163" s="58"/>
      <c r="CN163" s="58"/>
      <c r="CO163" s="58"/>
      <c r="CP163" s="58"/>
      <c r="CQ163" s="58"/>
      <c r="CR163" s="58"/>
      <c r="CS163" s="58"/>
      <c r="CT163" s="58"/>
      <c r="CU163" s="58"/>
      <c r="CV163" s="58"/>
      <c r="CW163" s="58"/>
      <c r="CX163" s="58"/>
      <c r="CY163" s="58"/>
      <c r="CZ163" s="58"/>
      <c r="DA163" s="58"/>
      <c r="DB163" s="58"/>
      <c r="DC163" s="58"/>
      <c r="DD163" s="58"/>
      <c r="DE163" s="58"/>
      <c r="DF163" s="58"/>
      <c r="DG163" s="58"/>
      <c r="DH163" s="59"/>
      <c r="DI163" s="59"/>
      <c r="DJ163" s="59"/>
      <c r="DK163" s="59"/>
      <c r="DL163" s="59"/>
      <c r="DM163" s="59"/>
      <c r="DN163" s="59"/>
      <c r="DO163" s="59"/>
      <c r="DP163" s="59"/>
      <c r="DQ163" s="59"/>
      <c r="DR163" s="59"/>
      <c r="DS163" s="59"/>
    </row>
    <row r="164" spans="1:123" x14ac:dyDescent="0.2">
      <c r="A164" s="60"/>
      <c r="B164" s="61"/>
      <c r="C164" s="61"/>
      <c r="D164" s="62"/>
      <c r="E164" s="115" t="s">
        <v>204</v>
      </c>
      <c r="F164" s="116"/>
      <c r="G164" s="116"/>
      <c r="H164" s="1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16"/>
      <c r="S164" s="116"/>
      <c r="T164" s="11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7"/>
      <c r="AJ164" s="57" t="s">
        <v>42</v>
      </c>
      <c r="AK164" s="57"/>
      <c r="AL164" s="57"/>
      <c r="AM164" s="57"/>
      <c r="AN164" s="57"/>
      <c r="AO164" s="57"/>
      <c r="AP164" s="57"/>
      <c r="AQ164" s="57"/>
      <c r="AR164" s="57"/>
      <c r="AS164" s="57"/>
      <c r="AT164" s="58">
        <v>18825</v>
      </c>
      <c r="AU164" s="58"/>
      <c r="AV164" s="58"/>
      <c r="AW164" s="58"/>
      <c r="AX164" s="58"/>
      <c r="AY164" s="58"/>
      <c r="AZ164" s="58"/>
      <c r="BA164" s="58"/>
      <c r="BB164" s="58"/>
      <c r="BC164" s="58"/>
      <c r="BD164" s="58"/>
      <c r="BE164" s="58">
        <v>18825</v>
      </c>
      <c r="BF164" s="58"/>
      <c r="BG164" s="58"/>
      <c r="BH164" s="58"/>
      <c r="BI164" s="58"/>
      <c r="BJ164" s="58"/>
      <c r="BK164" s="58"/>
      <c r="BL164" s="58"/>
      <c r="BM164" s="58"/>
      <c r="BN164" s="58"/>
      <c r="BO164" s="58"/>
      <c r="BP164" s="58">
        <v>16525</v>
      </c>
      <c r="BQ164" s="58"/>
      <c r="BR164" s="58"/>
      <c r="BS164" s="58"/>
      <c r="BT164" s="58"/>
      <c r="BU164" s="58"/>
      <c r="BV164" s="58"/>
      <c r="BW164" s="58"/>
      <c r="BX164" s="58"/>
      <c r="BY164" s="58"/>
      <c r="BZ164" s="58"/>
      <c r="CA164" s="58">
        <f>BP164-1000</f>
        <v>15525</v>
      </c>
      <c r="CB164" s="58"/>
      <c r="CC164" s="58"/>
      <c r="CD164" s="58"/>
      <c r="CE164" s="58"/>
      <c r="CF164" s="58"/>
      <c r="CG164" s="58"/>
      <c r="CH164" s="58"/>
      <c r="CI164" s="58"/>
      <c r="CJ164" s="58"/>
      <c r="CK164" s="58"/>
      <c r="CL164" s="58">
        <f t="shared" ref="CL164" si="17">CA164-1000</f>
        <v>14525</v>
      </c>
      <c r="CM164" s="58"/>
      <c r="CN164" s="58"/>
      <c r="CO164" s="58"/>
      <c r="CP164" s="58"/>
      <c r="CQ164" s="58"/>
      <c r="CR164" s="58"/>
      <c r="CS164" s="58"/>
      <c r="CT164" s="58"/>
      <c r="CU164" s="58"/>
      <c r="CV164" s="58"/>
      <c r="CW164" s="58">
        <f t="shared" ref="CW164" si="18">CL164-1000</f>
        <v>13525</v>
      </c>
      <c r="CX164" s="58"/>
      <c r="CY164" s="58"/>
      <c r="CZ164" s="58"/>
      <c r="DA164" s="58"/>
      <c r="DB164" s="58"/>
      <c r="DC164" s="58"/>
      <c r="DD164" s="58"/>
      <c r="DE164" s="58"/>
      <c r="DF164" s="58"/>
      <c r="DG164" s="58"/>
      <c r="DH164" s="59"/>
      <c r="DI164" s="59"/>
      <c r="DJ164" s="59"/>
      <c r="DK164" s="59"/>
      <c r="DL164" s="59"/>
      <c r="DM164" s="59"/>
      <c r="DN164" s="59"/>
      <c r="DO164" s="59"/>
      <c r="DP164" s="59"/>
      <c r="DQ164" s="59"/>
      <c r="DR164" s="59"/>
      <c r="DS164" s="59"/>
    </row>
    <row r="165" spans="1:123" x14ac:dyDescent="0.2">
      <c r="A165" s="60"/>
      <c r="B165" s="61"/>
      <c r="C165" s="61"/>
      <c r="D165" s="62"/>
      <c r="E165" s="119" t="s">
        <v>205</v>
      </c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1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  <c r="BD165" s="58"/>
      <c r="BE165" s="58"/>
      <c r="BF165" s="58"/>
      <c r="BG165" s="58"/>
      <c r="BH165" s="58"/>
      <c r="BI165" s="58"/>
      <c r="BJ165" s="58"/>
      <c r="BK165" s="58"/>
      <c r="BL165" s="58"/>
      <c r="BM165" s="58"/>
      <c r="BN165" s="58"/>
      <c r="BO165" s="58"/>
      <c r="BP165" s="58"/>
      <c r="BQ165" s="58"/>
      <c r="BR165" s="58"/>
      <c r="BS165" s="58"/>
      <c r="BT165" s="58"/>
      <c r="BU165" s="58"/>
      <c r="BV165" s="58"/>
      <c r="BW165" s="58"/>
      <c r="BX165" s="58"/>
      <c r="BY165" s="58"/>
      <c r="BZ165" s="58"/>
      <c r="CA165" s="58"/>
      <c r="CB165" s="58"/>
      <c r="CC165" s="58"/>
      <c r="CD165" s="58"/>
      <c r="CE165" s="58"/>
      <c r="CF165" s="58"/>
      <c r="CG165" s="58"/>
      <c r="CH165" s="58"/>
      <c r="CI165" s="58"/>
      <c r="CJ165" s="58"/>
      <c r="CK165" s="58"/>
      <c r="CL165" s="58"/>
      <c r="CM165" s="58"/>
      <c r="CN165" s="58"/>
      <c r="CO165" s="58"/>
      <c r="CP165" s="58"/>
      <c r="CQ165" s="58"/>
      <c r="CR165" s="58"/>
      <c r="CS165" s="58"/>
      <c r="CT165" s="58"/>
      <c r="CU165" s="58"/>
      <c r="CV165" s="58"/>
      <c r="CW165" s="58"/>
      <c r="CX165" s="58"/>
      <c r="CY165" s="58"/>
      <c r="CZ165" s="58"/>
      <c r="DA165" s="58"/>
      <c r="DB165" s="58"/>
      <c r="DC165" s="58"/>
      <c r="DD165" s="58"/>
      <c r="DE165" s="58"/>
      <c r="DF165" s="58"/>
      <c r="DG165" s="58"/>
      <c r="DH165" s="59"/>
      <c r="DI165" s="59"/>
      <c r="DJ165" s="59"/>
      <c r="DK165" s="59"/>
      <c r="DL165" s="59"/>
      <c r="DM165" s="59"/>
      <c r="DN165" s="59"/>
      <c r="DO165" s="59"/>
      <c r="DP165" s="59"/>
      <c r="DQ165" s="59"/>
      <c r="DR165" s="59"/>
      <c r="DS165" s="59"/>
    </row>
    <row r="166" spans="1:123" x14ac:dyDescent="0.2">
      <c r="A166" s="60"/>
      <c r="B166" s="61"/>
      <c r="C166" s="61"/>
      <c r="D166" s="62"/>
      <c r="E166" s="115" t="s">
        <v>213</v>
      </c>
      <c r="F166" s="116"/>
      <c r="G166" s="116"/>
      <c r="H166" s="116"/>
      <c r="I166" s="116"/>
      <c r="J166" s="116"/>
      <c r="K166" s="116"/>
      <c r="L166" s="116"/>
      <c r="M166" s="116"/>
      <c r="N166" s="116"/>
      <c r="O166" s="116"/>
      <c r="P166" s="116"/>
      <c r="Q166" s="116"/>
      <c r="R166" s="116"/>
      <c r="S166" s="116"/>
      <c r="T166" s="116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7"/>
      <c r="AJ166" s="57" t="s">
        <v>66</v>
      </c>
      <c r="AK166" s="57"/>
      <c r="AL166" s="57"/>
      <c r="AM166" s="57"/>
      <c r="AN166" s="57"/>
      <c r="AO166" s="57"/>
      <c r="AP166" s="57"/>
      <c r="AQ166" s="57"/>
      <c r="AR166" s="57"/>
      <c r="AS166" s="57"/>
      <c r="AT166" s="58">
        <v>0</v>
      </c>
      <c r="AU166" s="58"/>
      <c r="AV166" s="58"/>
      <c r="AW166" s="58"/>
      <c r="AX166" s="58"/>
      <c r="AY166" s="58"/>
      <c r="AZ166" s="58"/>
      <c r="BA166" s="58"/>
      <c r="BB166" s="58"/>
      <c r="BC166" s="58"/>
      <c r="BD166" s="58"/>
      <c r="BE166" s="58">
        <v>0</v>
      </c>
      <c r="BF166" s="58"/>
      <c r="BG166" s="58"/>
      <c r="BH166" s="58"/>
      <c r="BI166" s="58"/>
      <c r="BJ166" s="58"/>
      <c r="BK166" s="58"/>
      <c r="BL166" s="58"/>
      <c r="BM166" s="58"/>
      <c r="BN166" s="58"/>
      <c r="BO166" s="58"/>
      <c r="BP166" s="58">
        <v>0</v>
      </c>
      <c r="BQ166" s="58"/>
      <c r="BR166" s="58"/>
      <c r="BS166" s="58"/>
      <c r="BT166" s="58"/>
      <c r="BU166" s="58"/>
      <c r="BV166" s="58"/>
      <c r="BW166" s="58"/>
      <c r="BX166" s="58"/>
      <c r="BY166" s="58"/>
      <c r="BZ166" s="58"/>
      <c r="CA166" s="58">
        <v>0</v>
      </c>
      <c r="CB166" s="58"/>
      <c r="CC166" s="58"/>
      <c r="CD166" s="58"/>
      <c r="CE166" s="58"/>
      <c r="CF166" s="58"/>
      <c r="CG166" s="58"/>
      <c r="CH166" s="58"/>
      <c r="CI166" s="58"/>
      <c r="CJ166" s="58"/>
      <c r="CK166" s="58"/>
      <c r="CL166" s="58">
        <v>0</v>
      </c>
      <c r="CM166" s="58"/>
      <c r="CN166" s="58"/>
      <c r="CO166" s="58"/>
      <c r="CP166" s="58"/>
      <c r="CQ166" s="58"/>
      <c r="CR166" s="58"/>
      <c r="CS166" s="58"/>
      <c r="CT166" s="58"/>
      <c r="CU166" s="58"/>
      <c r="CV166" s="58"/>
      <c r="CW166" s="58">
        <v>0</v>
      </c>
      <c r="CX166" s="58"/>
      <c r="CY166" s="58"/>
      <c r="CZ166" s="58"/>
      <c r="DA166" s="58"/>
      <c r="DB166" s="58"/>
      <c r="DC166" s="58"/>
      <c r="DD166" s="58"/>
      <c r="DE166" s="58"/>
      <c r="DF166" s="58"/>
      <c r="DG166" s="58"/>
      <c r="DH166" s="59"/>
      <c r="DI166" s="59"/>
      <c r="DJ166" s="59"/>
      <c r="DK166" s="59"/>
      <c r="DL166" s="59"/>
      <c r="DM166" s="59"/>
      <c r="DN166" s="59"/>
      <c r="DO166" s="59"/>
      <c r="DP166" s="59"/>
      <c r="DQ166" s="59"/>
      <c r="DR166" s="59"/>
      <c r="DS166" s="59"/>
    </row>
    <row r="167" spans="1:123" x14ac:dyDescent="0.2">
      <c r="A167" s="65"/>
      <c r="B167" s="66"/>
      <c r="C167" s="66"/>
      <c r="D167" s="67"/>
      <c r="E167" s="119" t="s">
        <v>214</v>
      </c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1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82"/>
      <c r="AU167" s="82"/>
      <c r="AV167" s="82"/>
      <c r="AW167" s="82"/>
      <c r="AX167" s="82"/>
      <c r="AY167" s="82"/>
      <c r="AZ167" s="82"/>
      <c r="BA167" s="82"/>
      <c r="BB167" s="82"/>
      <c r="BC167" s="8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8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8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8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82"/>
      <c r="DH167" s="83"/>
      <c r="DI167" s="83"/>
      <c r="DJ167" s="83"/>
      <c r="DK167" s="83"/>
      <c r="DL167" s="83"/>
      <c r="DM167" s="83"/>
      <c r="DN167" s="83"/>
      <c r="DO167" s="83"/>
      <c r="DP167" s="83"/>
      <c r="DQ167" s="83"/>
      <c r="DR167" s="83"/>
      <c r="DS167" s="83"/>
    </row>
    <row r="168" spans="1:123" x14ac:dyDescent="0.2">
      <c r="A168" s="46" t="s">
        <v>215</v>
      </c>
      <c r="B168" s="47"/>
      <c r="C168" s="47"/>
      <c r="D168" s="47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47"/>
      <c r="AU168" s="47"/>
      <c r="AV168" s="47"/>
      <c r="AW168" s="47"/>
      <c r="AX168" s="47"/>
      <c r="AY168" s="47"/>
      <c r="AZ168" s="47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  <c r="BS168" s="47"/>
      <c r="BT168" s="47"/>
      <c r="BU168" s="47"/>
      <c r="BV168" s="47"/>
      <c r="BW168" s="47"/>
      <c r="BX168" s="47"/>
      <c r="BY168" s="47"/>
      <c r="BZ168" s="47"/>
      <c r="CA168" s="47"/>
      <c r="CB168" s="47"/>
      <c r="CC168" s="47"/>
      <c r="CD168" s="47"/>
      <c r="CE168" s="47"/>
      <c r="CF168" s="47"/>
      <c r="CG168" s="47"/>
      <c r="CH168" s="47"/>
      <c r="CI168" s="47"/>
      <c r="CJ168" s="47"/>
      <c r="CK168" s="47"/>
      <c r="CL168" s="47"/>
      <c r="CM168" s="47"/>
      <c r="CN168" s="47"/>
      <c r="CO168" s="47"/>
      <c r="CP168" s="47"/>
      <c r="CQ168" s="47"/>
      <c r="CR168" s="47"/>
      <c r="CS168" s="47"/>
      <c r="CT168" s="47"/>
      <c r="CU168" s="47"/>
      <c r="CV168" s="47"/>
      <c r="CW168" s="47"/>
      <c r="CX168" s="47"/>
      <c r="CY168" s="47"/>
      <c r="CZ168" s="47"/>
      <c r="DA168" s="47"/>
      <c r="DB168" s="47"/>
      <c r="DC168" s="47"/>
      <c r="DD168" s="47"/>
      <c r="DE168" s="47"/>
      <c r="DF168" s="47"/>
      <c r="DG168" s="47"/>
      <c r="DH168" s="47"/>
      <c r="DI168" s="47"/>
      <c r="DJ168" s="47"/>
      <c r="DK168" s="47"/>
      <c r="DL168" s="47"/>
      <c r="DM168" s="47"/>
      <c r="DN168" s="47"/>
      <c r="DO168" s="47"/>
      <c r="DP168" s="47"/>
      <c r="DQ168" s="47"/>
      <c r="DR168" s="47"/>
      <c r="DS168" s="48"/>
    </row>
    <row r="169" spans="1:123" x14ac:dyDescent="0.2">
      <c r="A169" s="52" t="s">
        <v>216</v>
      </c>
      <c r="B169" s="53"/>
      <c r="C169" s="53"/>
      <c r="D169" s="54"/>
      <c r="E169" s="84" t="s">
        <v>217</v>
      </c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  <c r="AD169" s="84"/>
      <c r="AE169" s="84"/>
      <c r="AF169" s="84"/>
      <c r="AG169" s="84"/>
      <c r="AH169" s="84"/>
      <c r="AI169" s="85"/>
      <c r="AJ169" s="77" t="s">
        <v>41</v>
      </c>
      <c r="AK169" s="77"/>
      <c r="AL169" s="77"/>
      <c r="AM169" s="77"/>
      <c r="AN169" s="77"/>
      <c r="AO169" s="77"/>
      <c r="AP169" s="77"/>
      <c r="AQ169" s="77"/>
      <c r="AR169" s="77"/>
      <c r="AS169" s="77"/>
      <c r="AT169" s="78">
        <v>100</v>
      </c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>
        <v>100</v>
      </c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>
        <v>100</v>
      </c>
      <c r="BQ169" s="78"/>
      <c r="BR169" s="78"/>
      <c r="BS169" s="78"/>
      <c r="BT169" s="78"/>
      <c r="BU169" s="78"/>
      <c r="BV169" s="78"/>
      <c r="BW169" s="78"/>
      <c r="BX169" s="78"/>
      <c r="BY169" s="78"/>
      <c r="BZ169" s="78"/>
      <c r="CA169" s="78">
        <v>100</v>
      </c>
      <c r="CB169" s="78"/>
      <c r="CC169" s="78"/>
      <c r="CD169" s="78"/>
      <c r="CE169" s="78"/>
      <c r="CF169" s="78"/>
      <c r="CG169" s="78"/>
      <c r="CH169" s="78"/>
      <c r="CI169" s="78"/>
      <c r="CJ169" s="78"/>
      <c r="CK169" s="78"/>
      <c r="CL169" s="78">
        <v>100</v>
      </c>
      <c r="CM169" s="78"/>
      <c r="CN169" s="78"/>
      <c r="CO169" s="78"/>
      <c r="CP169" s="78"/>
      <c r="CQ169" s="78"/>
      <c r="CR169" s="78"/>
      <c r="CS169" s="78"/>
      <c r="CT169" s="78"/>
      <c r="CU169" s="78"/>
      <c r="CV169" s="78"/>
      <c r="CW169" s="78">
        <v>100</v>
      </c>
      <c r="CX169" s="78"/>
      <c r="CY169" s="78"/>
      <c r="CZ169" s="78"/>
      <c r="DA169" s="78"/>
      <c r="DB169" s="78"/>
      <c r="DC169" s="78"/>
      <c r="DD169" s="78"/>
      <c r="DE169" s="78"/>
      <c r="DF169" s="78"/>
      <c r="DG169" s="78"/>
      <c r="DH169" s="79"/>
      <c r="DI169" s="79"/>
      <c r="DJ169" s="79"/>
      <c r="DK169" s="79"/>
      <c r="DL169" s="79"/>
      <c r="DM169" s="79"/>
      <c r="DN169" s="79"/>
      <c r="DO169" s="79"/>
      <c r="DP169" s="79"/>
      <c r="DQ169" s="79"/>
      <c r="DR169" s="79"/>
      <c r="DS169" s="79"/>
    </row>
    <row r="170" spans="1:123" x14ac:dyDescent="0.2">
      <c r="A170" s="60"/>
      <c r="B170" s="61"/>
      <c r="C170" s="61"/>
      <c r="D170" s="62"/>
      <c r="E170" s="86" t="s">
        <v>218</v>
      </c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86"/>
      <c r="AI170" s="8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  <c r="BD170" s="58"/>
      <c r="BE170" s="58"/>
      <c r="BF170" s="58"/>
      <c r="BG170" s="58"/>
      <c r="BH170" s="58"/>
      <c r="BI170" s="58"/>
      <c r="BJ170" s="58"/>
      <c r="BK170" s="58"/>
      <c r="BL170" s="58"/>
      <c r="BM170" s="58"/>
      <c r="BN170" s="58"/>
      <c r="BO170" s="58"/>
      <c r="BP170" s="58"/>
      <c r="BQ170" s="58"/>
      <c r="BR170" s="58"/>
      <c r="BS170" s="58"/>
      <c r="BT170" s="58"/>
      <c r="BU170" s="58"/>
      <c r="BV170" s="58"/>
      <c r="BW170" s="58"/>
      <c r="BX170" s="58"/>
      <c r="BY170" s="58"/>
      <c r="BZ170" s="58"/>
      <c r="CA170" s="58"/>
      <c r="CB170" s="58"/>
      <c r="CC170" s="58"/>
      <c r="CD170" s="58"/>
      <c r="CE170" s="58"/>
      <c r="CF170" s="58"/>
      <c r="CG170" s="58"/>
      <c r="CH170" s="58"/>
      <c r="CI170" s="58"/>
      <c r="CJ170" s="58"/>
      <c r="CK170" s="58"/>
      <c r="CL170" s="58"/>
      <c r="CM170" s="58"/>
      <c r="CN170" s="58"/>
      <c r="CO170" s="58"/>
      <c r="CP170" s="58"/>
      <c r="CQ170" s="58"/>
      <c r="CR170" s="58"/>
      <c r="CS170" s="58"/>
      <c r="CT170" s="58"/>
      <c r="CU170" s="58"/>
      <c r="CV170" s="58"/>
      <c r="CW170" s="58"/>
      <c r="CX170" s="58"/>
      <c r="CY170" s="58"/>
      <c r="CZ170" s="58"/>
      <c r="DA170" s="58"/>
      <c r="DB170" s="58"/>
      <c r="DC170" s="58"/>
      <c r="DD170" s="58"/>
      <c r="DE170" s="58"/>
      <c r="DF170" s="58"/>
      <c r="DG170" s="58"/>
      <c r="DH170" s="59"/>
      <c r="DI170" s="59"/>
      <c r="DJ170" s="59"/>
      <c r="DK170" s="59"/>
      <c r="DL170" s="59"/>
      <c r="DM170" s="59"/>
      <c r="DN170" s="59"/>
      <c r="DO170" s="59"/>
      <c r="DP170" s="59"/>
      <c r="DQ170" s="59"/>
      <c r="DR170" s="59"/>
      <c r="DS170" s="59"/>
    </row>
    <row r="171" spans="1:123" x14ac:dyDescent="0.2">
      <c r="A171" s="60"/>
      <c r="B171" s="61"/>
      <c r="C171" s="61"/>
      <c r="D171" s="62"/>
      <c r="E171" s="86" t="s">
        <v>219</v>
      </c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86"/>
      <c r="AI171" s="8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  <c r="BD171" s="58"/>
      <c r="BE171" s="58"/>
      <c r="BF171" s="58"/>
      <c r="BG171" s="58"/>
      <c r="BH171" s="58"/>
      <c r="BI171" s="58"/>
      <c r="BJ171" s="58"/>
      <c r="BK171" s="58"/>
      <c r="BL171" s="58"/>
      <c r="BM171" s="58"/>
      <c r="BN171" s="58"/>
      <c r="BO171" s="58"/>
      <c r="BP171" s="58"/>
      <c r="BQ171" s="58"/>
      <c r="BR171" s="58"/>
      <c r="BS171" s="58"/>
      <c r="BT171" s="58"/>
      <c r="BU171" s="58"/>
      <c r="BV171" s="58"/>
      <c r="BW171" s="58"/>
      <c r="BX171" s="58"/>
      <c r="BY171" s="58"/>
      <c r="BZ171" s="58"/>
      <c r="CA171" s="58"/>
      <c r="CB171" s="58"/>
      <c r="CC171" s="58"/>
      <c r="CD171" s="58"/>
      <c r="CE171" s="58"/>
      <c r="CF171" s="58"/>
      <c r="CG171" s="58"/>
      <c r="CH171" s="58"/>
      <c r="CI171" s="58"/>
      <c r="CJ171" s="58"/>
      <c r="CK171" s="58"/>
      <c r="CL171" s="58"/>
      <c r="CM171" s="58"/>
      <c r="CN171" s="58"/>
      <c r="CO171" s="58"/>
      <c r="CP171" s="58"/>
      <c r="CQ171" s="58"/>
      <c r="CR171" s="58"/>
      <c r="CS171" s="58"/>
      <c r="CT171" s="58"/>
      <c r="CU171" s="58"/>
      <c r="CV171" s="58"/>
      <c r="CW171" s="58"/>
      <c r="CX171" s="58"/>
      <c r="CY171" s="58"/>
      <c r="CZ171" s="58"/>
      <c r="DA171" s="58"/>
      <c r="DB171" s="58"/>
      <c r="DC171" s="58"/>
      <c r="DD171" s="58"/>
      <c r="DE171" s="58"/>
      <c r="DF171" s="58"/>
      <c r="DG171" s="58"/>
      <c r="DH171" s="59"/>
      <c r="DI171" s="59"/>
      <c r="DJ171" s="59"/>
      <c r="DK171" s="59"/>
      <c r="DL171" s="59"/>
      <c r="DM171" s="59"/>
      <c r="DN171" s="59"/>
      <c r="DO171" s="59"/>
      <c r="DP171" s="59"/>
      <c r="DQ171" s="59"/>
      <c r="DR171" s="59"/>
      <c r="DS171" s="59"/>
    </row>
    <row r="172" spans="1:123" x14ac:dyDescent="0.2">
      <c r="A172" s="60"/>
      <c r="B172" s="61"/>
      <c r="C172" s="61"/>
      <c r="D172" s="62"/>
      <c r="E172" s="86" t="s">
        <v>220</v>
      </c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86"/>
      <c r="AI172" s="8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  <c r="BD172" s="58"/>
      <c r="BE172" s="58"/>
      <c r="BF172" s="58"/>
      <c r="BG172" s="58"/>
      <c r="BH172" s="58"/>
      <c r="BI172" s="58"/>
      <c r="BJ172" s="58"/>
      <c r="BK172" s="58"/>
      <c r="BL172" s="58"/>
      <c r="BM172" s="58"/>
      <c r="BN172" s="58"/>
      <c r="BO172" s="58"/>
      <c r="BP172" s="58"/>
      <c r="BQ172" s="58"/>
      <c r="BR172" s="58"/>
      <c r="BS172" s="58"/>
      <c r="BT172" s="58"/>
      <c r="BU172" s="58"/>
      <c r="BV172" s="58"/>
      <c r="BW172" s="58"/>
      <c r="BX172" s="58"/>
      <c r="BY172" s="58"/>
      <c r="BZ172" s="58"/>
      <c r="CA172" s="58"/>
      <c r="CB172" s="58"/>
      <c r="CC172" s="58"/>
      <c r="CD172" s="58"/>
      <c r="CE172" s="58"/>
      <c r="CF172" s="58"/>
      <c r="CG172" s="58"/>
      <c r="CH172" s="58"/>
      <c r="CI172" s="58"/>
      <c r="CJ172" s="58"/>
      <c r="CK172" s="58"/>
      <c r="CL172" s="58"/>
      <c r="CM172" s="58"/>
      <c r="CN172" s="58"/>
      <c r="CO172" s="58"/>
      <c r="CP172" s="58"/>
      <c r="CQ172" s="58"/>
      <c r="CR172" s="58"/>
      <c r="CS172" s="58"/>
      <c r="CT172" s="58"/>
      <c r="CU172" s="58"/>
      <c r="CV172" s="58"/>
      <c r="CW172" s="58"/>
      <c r="CX172" s="58"/>
      <c r="CY172" s="58"/>
      <c r="CZ172" s="58"/>
      <c r="DA172" s="58"/>
      <c r="DB172" s="58"/>
      <c r="DC172" s="58"/>
      <c r="DD172" s="58"/>
      <c r="DE172" s="58"/>
      <c r="DF172" s="58"/>
      <c r="DG172" s="58"/>
      <c r="DH172" s="59"/>
      <c r="DI172" s="59"/>
      <c r="DJ172" s="59"/>
      <c r="DK172" s="59"/>
      <c r="DL172" s="59"/>
      <c r="DM172" s="59"/>
      <c r="DN172" s="59"/>
      <c r="DO172" s="59"/>
      <c r="DP172" s="59"/>
      <c r="DQ172" s="59"/>
      <c r="DR172" s="59"/>
      <c r="DS172" s="59"/>
    </row>
    <row r="173" spans="1:123" x14ac:dyDescent="0.2">
      <c r="A173" s="60"/>
      <c r="B173" s="61"/>
      <c r="C173" s="61"/>
      <c r="D173" s="62"/>
      <c r="E173" s="86" t="s">
        <v>221</v>
      </c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86"/>
      <c r="AI173" s="8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  <c r="BD173" s="58"/>
      <c r="BE173" s="58"/>
      <c r="BF173" s="58"/>
      <c r="BG173" s="58"/>
      <c r="BH173" s="58"/>
      <c r="BI173" s="58"/>
      <c r="BJ173" s="58"/>
      <c r="BK173" s="58"/>
      <c r="BL173" s="58"/>
      <c r="BM173" s="58"/>
      <c r="BN173" s="58"/>
      <c r="BO173" s="58"/>
      <c r="BP173" s="58"/>
      <c r="BQ173" s="58"/>
      <c r="BR173" s="58"/>
      <c r="BS173" s="58"/>
      <c r="BT173" s="58"/>
      <c r="BU173" s="58"/>
      <c r="BV173" s="58"/>
      <c r="BW173" s="58"/>
      <c r="BX173" s="58"/>
      <c r="BY173" s="58"/>
      <c r="BZ173" s="58"/>
      <c r="CA173" s="58"/>
      <c r="CB173" s="58"/>
      <c r="CC173" s="58"/>
      <c r="CD173" s="58"/>
      <c r="CE173" s="58"/>
      <c r="CF173" s="58"/>
      <c r="CG173" s="58"/>
      <c r="CH173" s="58"/>
      <c r="CI173" s="58"/>
      <c r="CJ173" s="58"/>
      <c r="CK173" s="58"/>
      <c r="CL173" s="58"/>
      <c r="CM173" s="58"/>
      <c r="CN173" s="58"/>
      <c r="CO173" s="58"/>
      <c r="CP173" s="58"/>
      <c r="CQ173" s="58"/>
      <c r="CR173" s="58"/>
      <c r="CS173" s="58"/>
      <c r="CT173" s="58"/>
      <c r="CU173" s="58"/>
      <c r="CV173" s="58"/>
      <c r="CW173" s="58"/>
      <c r="CX173" s="58"/>
      <c r="CY173" s="58"/>
      <c r="CZ173" s="58"/>
      <c r="DA173" s="58"/>
      <c r="DB173" s="58"/>
      <c r="DC173" s="58"/>
      <c r="DD173" s="58"/>
      <c r="DE173" s="58"/>
      <c r="DF173" s="58"/>
      <c r="DG173" s="58"/>
      <c r="DH173" s="59"/>
      <c r="DI173" s="59"/>
      <c r="DJ173" s="59"/>
      <c r="DK173" s="59"/>
      <c r="DL173" s="59"/>
      <c r="DM173" s="59"/>
      <c r="DN173" s="59"/>
      <c r="DO173" s="59"/>
      <c r="DP173" s="59"/>
      <c r="DQ173" s="59"/>
      <c r="DR173" s="59"/>
      <c r="DS173" s="59"/>
    </row>
    <row r="174" spans="1:123" x14ac:dyDescent="0.2">
      <c r="A174" s="60"/>
      <c r="B174" s="61"/>
      <c r="C174" s="61"/>
      <c r="D174" s="62"/>
      <c r="E174" s="86" t="s">
        <v>222</v>
      </c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86"/>
      <c r="AI174" s="8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  <c r="BD174" s="58"/>
      <c r="BE174" s="58"/>
      <c r="BF174" s="58"/>
      <c r="BG174" s="58"/>
      <c r="BH174" s="58"/>
      <c r="BI174" s="58"/>
      <c r="BJ174" s="58"/>
      <c r="BK174" s="58"/>
      <c r="BL174" s="58"/>
      <c r="BM174" s="58"/>
      <c r="BN174" s="58"/>
      <c r="BO174" s="58"/>
      <c r="BP174" s="58"/>
      <c r="BQ174" s="58"/>
      <c r="BR174" s="58"/>
      <c r="BS174" s="58"/>
      <c r="BT174" s="58"/>
      <c r="BU174" s="58"/>
      <c r="BV174" s="58"/>
      <c r="BW174" s="58"/>
      <c r="BX174" s="58"/>
      <c r="BY174" s="58"/>
      <c r="BZ174" s="58"/>
      <c r="CA174" s="58"/>
      <c r="CB174" s="58"/>
      <c r="CC174" s="58"/>
      <c r="CD174" s="58"/>
      <c r="CE174" s="58"/>
      <c r="CF174" s="58"/>
      <c r="CG174" s="58"/>
      <c r="CH174" s="58"/>
      <c r="CI174" s="58"/>
      <c r="CJ174" s="58"/>
      <c r="CK174" s="58"/>
      <c r="CL174" s="58"/>
      <c r="CM174" s="58"/>
      <c r="CN174" s="58"/>
      <c r="CO174" s="58"/>
      <c r="CP174" s="58"/>
      <c r="CQ174" s="58"/>
      <c r="CR174" s="58"/>
      <c r="CS174" s="58"/>
      <c r="CT174" s="58"/>
      <c r="CU174" s="58"/>
      <c r="CV174" s="58"/>
      <c r="CW174" s="58"/>
      <c r="CX174" s="58"/>
      <c r="CY174" s="58"/>
      <c r="CZ174" s="58"/>
      <c r="DA174" s="58"/>
      <c r="DB174" s="58"/>
      <c r="DC174" s="58"/>
      <c r="DD174" s="58"/>
      <c r="DE174" s="58"/>
      <c r="DF174" s="58"/>
      <c r="DG174" s="58"/>
      <c r="DH174" s="59"/>
      <c r="DI174" s="59"/>
      <c r="DJ174" s="59"/>
      <c r="DK174" s="59"/>
      <c r="DL174" s="59"/>
      <c r="DM174" s="59"/>
      <c r="DN174" s="59"/>
      <c r="DO174" s="59"/>
      <c r="DP174" s="59"/>
      <c r="DQ174" s="59"/>
      <c r="DR174" s="59"/>
      <c r="DS174" s="59"/>
    </row>
    <row r="175" spans="1:123" x14ac:dyDescent="0.2">
      <c r="A175" s="65"/>
      <c r="B175" s="66"/>
      <c r="C175" s="66"/>
      <c r="D175" s="67"/>
      <c r="E175" s="86" t="s">
        <v>223</v>
      </c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86"/>
      <c r="AI175" s="8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  <c r="CR175" s="58"/>
      <c r="CS175" s="58"/>
      <c r="CT175" s="58"/>
      <c r="CU175" s="58"/>
      <c r="CV175" s="58"/>
      <c r="CW175" s="58"/>
      <c r="CX175" s="58"/>
      <c r="CY175" s="58"/>
      <c r="CZ175" s="58"/>
      <c r="DA175" s="58"/>
      <c r="DB175" s="58"/>
      <c r="DC175" s="58"/>
      <c r="DD175" s="58"/>
      <c r="DE175" s="58"/>
      <c r="DF175" s="58"/>
      <c r="DG175" s="58"/>
      <c r="DH175" s="59"/>
      <c r="DI175" s="59"/>
      <c r="DJ175" s="59"/>
      <c r="DK175" s="59"/>
      <c r="DL175" s="59"/>
      <c r="DM175" s="59"/>
      <c r="DN175" s="59"/>
      <c r="DO175" s="59"/>
      <c r="DP175" s="59"/>
      <c r="DQ175" s="59"/>
      <c r="DR175" s="59"/>
      <c r="DS175" s="59"/>
    </row>
    <row r="176" spans="1:123" x14ac:dyDescent="0.2">
      <c r="A176" s="52" t="s">
        <v>224</v>
      </c>
      <c r="B176" s="53"/>
      <c r="C176" s="53"/>
      <c r="D176" s="54"/>
      <c r="E176" s="84" t="s">
        <v>225</v>
      </c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  <c r="AD176" s="84"/>
      <c r="AE176" s="84"/>
      <c r="AF176" s="84"/>
      <c r="AG176" s="84"/>
      <c r="AH176" s="84"/>
      <c r="AI176" s="85"/>
      <c r="AJ176" s="57" t="s">
        <v>66</v>
      </c>
      <c r="AK176" s="57"/>
      <c r="AL176" s="57"/>
      <c r="AM176" s="57"/>
      <c r="AN176" s="57"/>
      <c r="AO176" s="57"/>
      <c r="AP176" s="57"/>
      <c r="AQ176" s="57"/>
      <c r="AR176" s="57"/>
      <c r="AS176" s="57"/>
      <c r="AT176" s="58">
        <v>100</v>
      </c>
      <c r="AU176" s="58"/>
      <c r="AV176" s="58"/>
      <c r="AW176" s="58"/>
      <c r="AX176" s="58"/>
      <c r="AY176" s="58"/>
      <c r="AZ176" s="58"/>
      <c r="BA176" s="58"/>
      <c r="BB176" s="58"/>
      <c r="BC176" s="58"/>
      <c r="BD176" s="58"/>
      <c r="BE176" s="58">
        <v>100</v>
      </c>
      <c r="BF176" s="58"/>
      <c r="BG176" s="58"/>
      <c r="BH176" s="58"/>
      <c r="BI176" s="58"/>
      <c r="BJ176" s="58"/>
      <c r="BK176" s="58"/>
      <c r="BL176" s="58"/>
      <c r="BM176" s="58"/>
      <c r="BN176" s="58"/>
      <c r="BO176" s="58"/>
      <c r="BP176" s="58">
        <v>100</v>
      </c>
      <c r="BQ176" s="58"/>
      <c r="BR176" s="58"/>
      <c r="BS176" s="58"/>
      <c r="BT176" s="58"/>
      <c r="BU176" s="58"/>
      <c r="BV176" s="58"/>
      <c r="BW176" s="58"/>
      <c r="BX176" s="58"/>
      <c r="BY176" s="58"/>
      <c r="BZ176" s="58"/>
      <c r="CA176" s="58">
        <v>100</v>
      </c>
      <c r="CB176" s="58"/>
      <c r="CC176" s="58"/>
      <c r="CD176" s="58"/>
      <c r="CE176" s="58"/>
      <c r="CF176" s="58"/>
      <c r="CG176" s="58"/>
      <c r="CH176" s="58"/>
      <c r="CI176" s="58"/>
      <c r="CJ176" s="58"/>
      <c r="CK176" s="58"/>
      <c r="CL176" s="58">
        <v>100</v>
      </c>
      <c r="CM176" s="58"/>
      <c r="CN176" s="58"/>
      <c r="CO176" s="58"/>
      <c r="CP176" s="58"/>
      <c r="CQ176" s="58"/>
      <c r="CR176" s="58"/>
      <c r="CS176" s="58"/>
      <c r="CT176" s="58"/>
      <c r="CU176" s="58"/>
      <c r="CV176" s="58"/>
      <c r="CW176" s="58">
        <v>100</v>
      </c>
      <c r="CX176" s="58"/>
      <c r="CY176" s="58"/>
      <c r="CZ176" s="58"/>
      <c r="DA176" s="58"/>
      <c r="DB176" s="58"/>
      <c r="DC176" s="58"/>
      <c r="DD176" s="58"/>
      <c r="DE176" s="58"/>
      <c r="DF176" s="58"/>
      <c r="DG176" s="58"/>
      <c r="DH176" s="59" t="s">
        <v>345</v>
      </c>
      <c r="DI176" s="59"/>
      <c r="DJ176" s="59"/>
      <c r="DK176" s="59"/>
      <c r="DL176" s="59"/>
      <c r="DM176" s="59"/>
      <c r="DN176" s="59"/>
      <c r="DO176" s="59"/>
      <c r="DP176" s="59"/>
      <c r="DQ176" s="59"/>
      <c r="DR176" s="59"/>
      <c r="DS176" s="59"/>
    </row>
    <row r="177" spans="1:123" x14ac:dyDescent="0.2">
      <c r="A177" s="60"/>
      <c r="B177" s="61"/>
      <c r="C177" s="61"/>
      <c r="D177" s="62"/>
      <c r="E177" s="86" t="s">
        <v>226</v>
      </c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86"/>
      <c r="AI177" s="8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  <c r="BD177" s="58"/>
      <c r="BE177" s="58"/>
      <c r="BF177" s="58"/>
      <c r="BG177" s="58"/>
      <c r="BH177" s="58"/>
      <c r="BI177" s="58"/>
      <c r="BJ177" s="58"/>
      <c r="BK177" s="58"/>
      <c r="BL177" s="58"/>
      <c r="BM177" s="58"/>
      <c r="BN177" s="58"/>
      <c r="BO177" s="58"/>
      <c r="BP177" s="58"/>
      <c r="BQ177" s="58"/>
      <c r="BR177" s="58"/>
      <c r="BS177" s="58"/>
      <c r="BT177" s="58"/>
      <c r="BU177" s="58"/>
      <c r="BV177" s="58"/>
      <c r="BW177" s="58"/>
      <c r="BX177" s="58"/>
      <c r="BY177" s="58"/>
      <c r="BZ177" s="58"/>
      <c r="CA177" s="58"/>
      <c r="CB177" s="58"/>
      <c r="CC177" s="58"/>
      <c r="CD177" s="58"/>
      <c r="CE177" s="58"/>
      <c r="CF177" s="58"/>
      <c r="CG177" s="58"/>
      <c r="CH177" s="58"/>
      <c r="CI177" s="58"/>
      <c r="CJ177" s="58"/>
      <c r="CK177" s="58"/>
      <c r="CL177" s="58"/>
      <c r="CM177" s="58"/>
      <c r="CN177" s="58"/>
      <c r="CO177" s="58"/>
      <c r="CP177" s="58"/>
      <c r="CQ177" s="58"/>
      <c r="CR177" s="58"/>
      <c r="CS177" s="58"/>
      <c r="CT177" s="58"/>
      <c r="CU177" s="58"/>
      <c r="CV177" s="58"/>
      <c r="CW177" s="58"/>
      <c r="CX177" s="58"/>
      <c r="CY177" s="58"/>
      <c r="CZ177" s="58"/>
      <c r="DA177" s="58"/>
      <c r="DB177" s="58"/>
      <c r="DC177" s="58"/>
      <c r="DD177" s="58"/>
      <c r="DE177" s="58"/>
      <c r="DF177" s="58"/>
      <c r="DG177" s="58"/>
      <c r="DH177" s="59"/>
      <c r="DI177" s="59"/>
      <c r="DJ177" s="59"/>
      <c r="DK177" s="59"/>
      <c r="DL177" s="59"/>
      <c r="DM177" s="59"/>
      <c r="DN177" s="59"/>
      <c r="DO177" s="59"/>
      <c r="DP177" s="59"/>
      <c r="DQ177" s="59"/>
      <c r="DR177" s="59"/>
      <c r="DS177" s="59"/>
    </row>
    <row r="178" spans="1:123" x14ac:dyDescent="0.2">
      <c r="A178" s="60"/>
      <c r="B178" s="61"/>
      <c r="C178" s="61"/>
      <c r="D178" s="62"/>
      <c r="E178" s="86" t="s">
        <v>227</v>
      </c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86"/>
      <c r="AI178" s="8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  <c r="BD178" s="58"/>
      <c r="BE178" s="58"/>
      <c r="BF178" s="58"/>
      <c r="BG178" s="58"/>
      <c r="BH178" s="58"/>
      <c r="BI178" s="58"/>
      <c r="BJ178" s="58"/>
      <c r="BK178" s="58"/>
      <c r="BL178" s="58"/>
      <c r="BM178" s="58"/>
      <c r="BN178" s="58"/>
      <c r="BO178" s="58"/>
      <c r="BP178" s="58"/>
      <c r="BQ178" s="58"/>
      <c r="BR178" s="58"/>
      <c r="BS178" s="58"/>
      <c r="BT178" s="58"/>
      <c r="BU178" s="58"/>
      <c r="BV178" s="58"/>
      <c r="BW178" s="58"/>
      <c r="BX178" s="58"/>
      <c r="BY178" s="58"/>
      <c r="BZ178" s="58"/>
      <c r="CA178" s="58"/>
      <c r="CB178" s="58"/>
      <c r="CC178" s="58"/>
      <c r="CD178" s="58"/>
      <c r="CE178" s="58"/>
      <c r="CF178" s="58"/>
      <c r="CG178" s="58"/>
      <c r="CH178" s="58"/>
      <c r="CI178" s="58"/>
      <c r="CJ178" s="58"/>
      <c r="CK178" s="58"/>
      <c r="CL178" s="58"/>
      <c r="CM178" s="58"/>
      <c r="CN178" s="58"/>
      <c r="CO178" s="58"/>
      <c r="CP178" s="58"/>
      <c r="CQ178" s="58"/>
      <c r="CR178" s="58"/>
      <c r="CS178" s="58"/>
      <c r="CT178" s="58"/>
      <c r="CU178" s="58"/>
      <c r="CV178" s="58"/>
      <c r="CW178" s="58"/>
      <c r="CX178" s="58"/>
      <c r="CY178" s="58"/>
      <c r="CZ178" s="58"/>
      <c r="DA178" s="58"/>
      <c r="DB178" s="58"/>
      <c r="DC178" s="58"/>
      <c r="DD178" s="58"/>
      <c r="DE178" s="58"/>
      <c r="DF178" s="58"/>
      <c r="DG178" s="58"/>
      <c r="DH178" s="59"/>
      <c r="DI178" s="59"/>
      <c r="DJ178" s="59"/>
      <c r="DK178" s="59"/>
      <c r="DL178" s="59"/>
      <c r="DM178" s="59"/>
      <c r="DN178" s="59"/>
      <c r="DO178" s="59"/>
      <c r="DP178" s="59"/>
      <c r="DQ178" s="59"/>
      <c r="DR178" s="59"/>
      <c r="DS178" s="59"/>
    </row>
    <row r="179" spans="1:123" x14ac:dyDescent="0.2">
      <c r="A179" s="60"/>
      <c r="B179" s="61"/>
      <c r="C179" s="61"/>
      <c r="D179" s="62"/>
      <c r="E179" s="86" t="s">
        <v>228</v>
      </c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86"/>
      <c r="AI179" s="8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  <c r="BD179" s="58"/>
      <c r="BE179" s="58"/>
      <c r="BF179" s="58"/>
      <c r="BG179" s="58"/>
      <c r="BH179" s="58"/>
      <c r="BI179" s="58"/>
      <c r="BJ179" s="58"/>
      <c r="BK179" s="58"/>
      <c r="BL179" s="58"/>
      <c r="BM179" s="58"/>
      <c r="BN179" s="58"/>
      <c r="BO179" s="58"/>
      <c r="BP179" s="58"/>
      <c r="BQ179" s="58"/>
      <c r="BR179" s="58"/>
      <c r="BS179" s="58"/>
      <c r="BT179" s="58"/>
      <c r="BU179" s="58"/>
      <c r="BV179" s="58"/>
      <c r="BW179" s="58"/>
      <c r="BX179" s="58"/>
      <c r="BY179" s="58"/>
      <c r="BZ179" s="58"/>
      <c r="CA179" s="58"/>
      <c r="CB179" s="58"/>
      <c r="CC179" s="58"/>
      <c r="CD179" s="58"/>
      <c r="CE179" s="58"/>
      <c r="CF179" s="58"/>
      <c r="CG179" s="58"/>
      <c r="CH179" s="58"/>
      <c r="CI179" s="58"/>
      <c r="CJ179" s="58"/>
      <c r="CK179" s="58"/>
      <c r="CL179" s="58"/>
      <c r="CM179" s="58"/>
      <c r="CN179" s="58"/>
      <c r="CO179" s="58"/>
      <c r="CP179" s="58"/>
      <c r="CQ179" s="58"/>
      <c r="CR179" s="58"/>
      <c r="CS179" s="58"/>
      <c r="CT179" s="58"/>
      <c r="CU179" s="58"/>
      <c r="CV179" s="58"/>
      <c r="CW179" s="58"/>
      <c r="CX179" s="58"/>
      <c r="CY179" s="58"/>
      <c r="CZ179" s="58"/>
      <c r="DA179" s="58"/>
      <c r="DB179" s="58"/>
      <c r="DC179" s="58"/>
      <c r="DD179" s="58"/>
      <c r="DE179" s="58"/>
      <c r="DF179" s="58"/>
      <c r="DG179" s="58"/>
      <c r="DH179" s="59"/>
      <c r="DI179" s="59"/>
      <c r="DJ179" s="59"/>
      <c r="DK179" s="59"/>
      <c r="DL179" s="59"/>
      <c r="DM179" s="59"/>
      <c r="DN179" s="59"/>
      <c r="DO179" s="59"/>
      <c r="DP179" s="59"/>
      <c r="DQ179" s="59"/>
      <c r="DR179" s="59"/>
      <c r="DS179" s="59"/>
    </row>
    <row r="180" spans="1:123" x14ac:dyDescent="0.2">
      <c r="A180" s="60"/>
      <c r="B180" s="61"/>
      <c r="C180" s="61"/>
      <c r="D180" s="62"/>
      <c r="E180" s="86" t="s">
        <v>229</v>
      </c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86"/>
      <c r="AI180" s="8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  <c r="BD180" s="58"/>
      <c r="BE180" s="58"/>
      <c r="BF180" s="58"/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8"/>
      <c r="BV180" s="58"/>
      <c r="BW180" s="58"/>
      <c r="BX180" s="58"/>
      <c r="BY180" s="58"/>
      <c r="BZ180" s="58"/>
      <c r="CA180" s="58"/>
      <c r="CB180" s="58"/>
      <c r="CC180" s="58"/>
      <c r="CD180" s="58"/>
      <c r="CE180" s="58"/>
      <c r="CF180" s="58"/>
      <c r="CG180" s="58"/>
      <c r="CH180" s="58"/>
      <c r="CI180" s="58"/>
      <c r="CJ180" s="58"/>
      <c r="CK180" s="58"/>
      <c r="CL180" s="58"/>
      <c r="CM180" s="58"/>
      <c r="CN180" s="58"/>
      <c r="CO180" s="58"/>
      <c r="CP180" s="58"/>
      <c r="CQ180" s="58"/>
      <c r="CR180" s="58"/>
      <c r="CS180" s="58"/>
      <c r="CT180" s="58"/>
      <c r="CU180" s="58"/>
      <c r="CV180" s="58"/>
      <c r="CW180" s="58"/>
      <c r="CX180" s="58"/>
      <c r="CY180" s="58"/>
      <c r="CZ180" s="58"/>
      <c r="DA180" s="58"/>
      <c r="DB180" s="58"/>
      <c r="DC180" s="58"/>
      <c r="DD180" s="58"/>
      <c r="DE180" s="58"/>
      <c r="DF180" s="58"/>
      <c r="DG180" s="58"/>
      <c r="DH180" s="59"/>
      <c r="DI180" s="59"/>
      <c r="DJ180" s="59"/>
      <c r="DK180" s="59"/>
      <c r="DL180" s="59"/>
      <c r="DM180" s="59"/>
      <c r="DN180" s="59"/>
      <c r="DO180" s="59"/>
      <c r="DP180" s="59"/>
      <c r="DQ180" s="59"/>
      <c r="DR180" s="59"/>
      <c r="DS180" s="59"/>
    </row>
    <row r="181" spans="1:123" x14ac:dyDescent="0.2">
      <c r="A181" s="60"/>
      <c r="B181" s="61"/>
      <c r="C181" s="61"/>
      <c r="D181" s="62"/>
      <c r="E181" s="86" t="s">
        <v>230</v>
      </c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86"/>
      <c r="AI181" s="8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8"/>
      <c r="BR181" s="58"/>
      <c r="BS181" s="58"/>
      <c r="BT181" s="58"/>
      <c r="BU181" s="58"/>
      <c r="BV181" s="58"/>
      <c r="BW181" s="58"/>
      <c r="BX181" s="58"/>
      <c r="BY181" s="58"/>
      <c r="BZ181" s="58"/>
      <c r="CA181" s="58"/>
      <c r="CB181" s="58"/>
      <c r="CC181" s="58"/>
      <c r="CD181" s="58"/>
      <c r="CE181" s="58"/>
      <c r="CF181" s="58"/>
      <c r="CG181" s="58"/>
      <c r="CH181" s="58"/>
      <c r="CI181" s="58"/>
      <c r="CJ181" s="58"/>
      <c r="CK181" s="58"/>
      <c r="CL181" s="58"/>
      <c r="CM181" s="58"/>
      <c r="CN181" s="58"/>
      <c r="CO181" s="58"/>
      <c r="CP181" s="58"/>
      <c r="CQ181" s="58"/>
      <c r="CR181" s="58"/>
      <c r="CS181" s="58"/>
      <c r="CT181" s="58"/>
      <c r="CU181" s="58"/>
      <c r="CV181" s="58"/>
      <c r="CW181" s="58"/>
      <c r="CX181" s="58"/>
      <c r="CY181" s="58"/>
      <c r="CZ181" s="58"/>
      <c r="DA181" s="58"/>
      <c r="DB181" s="58"/>
      <c r="DC181" s="58"/>
      <c r="DD181" s="58"/>
      <c r="DE181" s="58"/>
      <c r="DF181" s="58"/>
      <c r="DG181" s="58"/>
      <c r="DH181" s="59"/>
      <c r="DI181" s="59"/>
      <c r="DJ181" s="59"/>
      <c r="DK181" s="59"/>
      <c r="DL181" s="59"/>
      <c r="DM181" s="59"/>
      <c r="DN181" s="59"/>
      <c r="DO181" s="59"/>
      <c r="DP181" s="59"/>
      <c r="DQ181" s="59"/>
      <c r="DR181" s="59"/>
      <c r="DS181" s="59"/>
    </row>
    <row r="182" spans="1:123" x14ac:dyDescent="0.2">
      <c r="A182" s="60"/>
      <c r="B182" s="61"/>
      <c r="C182" s="61"/>
      <c r="D182" s="62"/>
      <c r="E182" s="86" t="s">
        <v>231</v>
      </c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86"/>
      <c r="AI182" s="8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  <c r="BD182" s="58"/>
      <c r="BE182" s="58"/>
      <c r="BF182" s="58"/>
      <c r="BG182" s="58"/>
      <c r="BH182" s="58"/>
      <c r="BI182" s="58"/>
      <c r="BJ182" s="58"/>
      <c r="BK182" s="58"/>
      <c r="BL182" s="58"/>
      <c r="BM182" s="58"/>
      <c r="BN182" s="58"/>
      <c r="BO182" s="58"/>
      <c r="BP182" s="58"/>
      <c r="BQ182" s="58"/>
      <c r="BR182" s="58"/>
      <c r="BS182" s="58"/>
      <c r="BT182" s="58"/>
      <c r="BU182" s="58"/>
      <c r="BV182" s="58"/>
      <c r="BW182" s="58"/>
      <c r="BX182" s="58"/>
      <c r="BY182" s="58"/>
      <c r="BZ182" s="58"/>
      <c r="CA182" s="58"/>
      <c r="CB182" s="58"/>
      <c r="CC182" s="58"/>
      <c r="CD182" s="58"/>
      <c r="CE182" s="58"/>
      <c r="CF182" s="58"/>
      <c r="CG182" s="58"/>
      <c r="CH182" s="58"/>
      <c r="CI182" s="58"/>
      <c r="CJ182" s="58"/>
      <c r="CK182" s="58"/>
      <c r="CL182" s="58"/>
      <c r="CM182" s="58"/>
      <c r="CN182" s="58"/>
      <c r="CO182" s="58"/>
      <c r="CP182" s="58"/>
      <c r="CQ182" s="58"/>
      <c r="CR182" s="58"/>
      <c r="CS182" s="58"/>
      <c r="CT182" s="58"/>
      <c r="CU182" s="58"/>
      <c r="CV182" s="58"/>
      <c r="CW182" s="58"/>
      <c r="CX182" s="58"/>
      <c r="CY182" s="58"/>
      <c r="CZ182" s="58"/>
      <c r="DA182" s="58"/>
      <c r="DB182" s="58"/>
      <c r="DC182" s="58"/>
      <c r="DD182" s="58"/>
      <c r="DE182" s="58"/>
      <c r="DF182" s="58"/>
      <c r="DG182" s="58"/>
      <c r="DH182" s="59"/>
      <c r="DI182" s="59"/>
      <c r="DJ182" s="59"/>
      <c r="DK182" s="59"/>
      <c r="DL182" s="59"/>
      <c r="DM182" s="59"/>
      <c r="DN182" s="59"/>
      <c r="DO182" s="59"/>
      <c r="DP182" s="59"/>
      <c r="DQ182" s="59"/>
      <c r="DR182" s="59"/>
      <c r="DS182" s="59"/>
    </row>
    <row r="183" spans="1:123" x14ac:dyDescent="0.2">
      <c r="A183" s="60"/>
      <c r="B183" s="61"/>
      <c r="C183" s="61"/>
      <c r="D183" s="62"/>
      <c r="E183" s="86" t="s">
        <v>232</v>
      </c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86"/>
      <c r="AI183" s="8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  <c r="BD183" s="58"/>
      <c r="BE183" s="58"/>
      <c r="BF183" s="58"/>
      <c r="BG183" s="58"/>
      <c r="BH183" s="58"/>
      <c r="BI183" s="58"/>
      <c r="BJ183" s="58"/>
      <c r="BK183" s="58"/>
      <c r="BL183" s="58"/>
      <c r="BM183" s="58"/>
      <c r="BN183" s="58"/>
      <c r="BO183" s="58"/>
      <c r="BP183" s="58"/>
      <c r="BQ183" s="58"/>
      <c r="BR183" s="58"/>
      <c r="BS183" s="58"/>
      <c r="BT183" s="58"/>
      <c r="BU183" s="58"/>
      <c r="BV183" s="58"/>
      <c r="BW183" s="58"/>
      <c r="BX183" s="58"/>
      <c r="BY183" s="58"/>
      <c r="BZ183" s="58"/>
      <c r="CA183" s="58"/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58"/>
      <c r="CR183" s="58"/>
      <c r="CS183" s="58"/>
      <c r="CT183" s="58"/>
      <c r="CU183" s="58"/>
      <c r="CV183" s="58"/>
      <c r="CW183" s="58"/>
      <c r="CX183" s="58"/>
      <c r="CY183" s="58"/>
      <c r="CZ183" s="58"/>
      <c r="DA183" s="58"/>
      <c r="DB183" s="58"/>
      <c r="DC183" s="58"/>
      <c r="DD183" s="58"/>
      <c r="DE183" s="58"/>
      <c r="DF183" s="58"/>
      <c r="DG183" s="58"/>
      <c r="DH183" s="59"/>
      <c r="DI183" s="59"/>
      <c r="DJ183" s="59"/>
      <c r="DK183" s="59"/>
      <c r="DL183" s="59"/>
      <c r="DM183" s="59"/>
      <c r="DN183" s="59"/>
      <c r="DO183" s="59"/>
      <c r="DP183" s="59"/>
      <c r="DQ183" s="59"/>
      <c r="DR183" s="59"/>
      <c r="DS183" s="59"/>
    </row>
    <row r="184" spans="1:123" x14ac:dyDescent="0.2">
      <c r="A184" s="60"/>
      <c r="B184" s="61"/>
      <c r="C184" s="61"/>
      <c r="D184" s="62"/>
      <c r="E184" s="86" t="s">
        <v>303</v>
      </c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86"/>
      <c r="AI184" s="8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  <c r="BD184" s="58"/>
      <c r="BE184" s="58"/>
      <c r="BF184" s="58"/>
      <c r="BG184" s="58"/>
      <c r="BH184" s="58"/>
      <c r="BI184" s="58"/>
      <c r="BJ184" s="58"/>
      <c r="BK184" s="58"/>
      <c r="BL184" s="58"/>
      <c r="BM184" s="58"/>
      <c r="BN184" s="58"/>
      <c r="BO184" s="58"/>
      <c r="BP184" s="58"/>
      <c r="BQ184" s="58"/>
      <c r="BR184" s="58"/>
      <c r="BS184" s="58"/>
      <c r="BT184" s="58"/>
      <c r="BU184" s="58"/>
      <c r="BV184" s="58"/>
      <c r="BW184" s="58"/>
      <c r="BX184" s="58"/>
      <c r="BY184" s="58"/>
      <c r="BZ184" s="58"/>
      <c r="CA184" s="58"/>
      <c r="CB184" s="58"/>
      <c r="CC184" s="58"/>
      <c r="CD184" s="58"/>
      <c r="CE184" s="58"/>
      <c r="CF184" s="58"/>
      <c r="CG184" s="58"/>
      <c r="CH184" s="58"/>
      <c r="CI184" s="58"/>
      <c r="CJ184" s="58"/>
      <c r="CK184" s="58"/>
      <c r="CL184" s="58"/>
      <c r="CM184" s="58"/>
      <c r="CN184" s="58"/>
      <c r="CO184" s="58"/>
      <c r="CP184" s="58"/>
      <c r="CQ184" s="58"/>
      <c r="CR184" s="58"/>
      <c r="CS184" s="58"/>
      <c r="CT184" s="58"/>
      <c r="CU184" s="58"/>
      <c r="CV184" s="58"/>
      <c r="CW184" s="58"/>
      <c r="CX184" s="58"/>
      <c r="CY184" s="58"/>
      <c r="CZ184" s="58"/>
      <c r="DA184" s="58"/>
      <c r="DB184" s="58"/>
      <c r="DC184" s="58"/>
      <c r="DD184" s="58"/>
      <c r="DE184" s="58"/>
      <c r="DF184" s="58"/>
      <c r="DG184" s="58"/>
      <c r="DH184" s="59"/>
      <c r="DI184" s="59"/>
      <c r="DJ184" s="59"/>
      <c r="DK184" s="59"/>
      <c r="DL184" s="59"/>
      <c r="DM184" s="59"/>
      <c r="DN184" s="59"/>
      <c r="DO184" s="59"/>
      <c r="DP184" s="59"/>
      <c r="DQ184" s="59"/>
      <c r="DR184" s="59"/>
      <c r="DS184" s="59"/>
    </row>
    <row r="185" spans="1:123" x14ac:dyDescent="0.2">
      <c r="A185" s="60"/>
      <c r="B185" s="61"/>
      <c r="C185" s="61"/>
      <c r="D185" s="62"/>
      <c r="E185" s="86" t="s">
        <v>305</v>
      </c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86"/>
      <c r="AI185" s="8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  <c r="BD185" s="58"/>
      <c r="BE185" s="58"/>
      <c r="BF185" s="58"/>
      <c r="BG185" s="58"/>
      <c r="BH185" s="58"/>
      <c r="BI185" s="58"/>
      <c r="BJ185" s="58"/>
      <c r="BK185" s="58"/>
      <c r="BL185" s="58"/>
      <c r="BM185" s="58"/>
      <c r="BN185" s="58"/>
      <c r="BO185" s="58"/>
      <c r="BP185" s="58"/>
      <c r="BQ185" s="58"/>
      <c r="BR185" s="58"/>
      <c r="BS185" s="58"/>
      <c r="BT185" s="58"/>
      <c r="BU185" s="58"/>
      <c r="BV185" s="58"/>
      <c r="BW185" s="58"/>
      <c r="BX185" s="58"/>
      <c r="BY185" s="58"/>
      <c r="BZ185" s="58"/>
      <c r="CA185" s="58"/>
      <c r="CB185" s="58"/>
      <c r="CC185" s="58"/>
      <c r="CD185" s="58"/>
      <c r="CE185" s="58"/>
      <c r="CF185" s="58"/>
      <c r="CG185" s="58"/>
      <c r="CH185" s="58"/>
      <c r="CI185" s="58"/>
      <c r="CJ185" s="58"/>
      <c r="CK185" s="58"/>
      <c r="CL185" s="58"/>
      <c r="CM185" s="58"/>
      <c r="CN185" s="58"/>
      <c r="CO185" s="58"/>
      <c r="CP185" s="58"/>
      <c r="CQ185" s="58"/>
      <c r="CR185" s="58"/>
      <c r="CS185" s="58"/>
      <c r="CT185" s="58"/>
      <c r="CU185" s="58"/>
      <c r="CV185" s="58"/>
      <c r="CW185" s="58"/>
      <c r="CX185" s="58"/>
      <c r="CY185" s="58"/>
      <c r="CZ185" s="58"/>
      <c r="DA185" s="58"/>
      <c r="DB185" s="58"/>
      <c r="DC185" s="58"/>
      <c r="DD185" s="58"/>
      <c r="DE185" s="58"/>
      <c r="DF185" s="58"/>
      <c r="DG185" s="58"/>
      <c r="DH185" s="59"/>
      <c r="DI185" s="59"/>
      <c r="DJ185" s="59"/>
      <c r="DK185" s="59"/>
      <c r="DL185" s="59"/>
      <c r="DM185" s="59"/>
      <c r="DN185" s="59"/>
      <c r="DO185" s="59"/>
      <c r="DP185" s="59"/>
      <c r="DQ185" s="59"/>
      <c r="DR185" s="59"/>
      <c r="DS185" s="59"/>
    </row>
    <row r="186" spans="1:123" x14ac:dyDescent="0.2">
      <c r="A186" s="60"/>
      <c r="B186" s="61"/>
      <c r="C186" s="61"/>
      <c r="D186" s="62"/>
      <c r="E186" s="86" t="s">
        <v>304</v>
      </c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  <c r="BD186" s="58"/>
      <c r="BE186" s="58"/>
      <c r="BF186" s="58"/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  <c r="BR186" s="58"/>
      <c r="BS186" s="58"/>
      <c r="BT186" s="58"/>
      <c r="BU186" s="58"/>
      <c r="BV186" s="58"/>
      <c r="BW186" s="58"/>
      <c r="BX186" s="58"/>
      <c r="BY186" s="58"/>
      <c r="BZ186" s="58"/>
      <c r="CA186" s="58"/>
      <c r="CB186" s="58"/>
      <c r="CC186" s="58"/>
      <c r="CD186" s="58"/>
      <c r="CE186" s="58"/>
      <c r="CF186" s="58"/>
      <c r="CG186" s="58"/>
      <c r="CH186" s="58"/>
      <c r="CI186" s="58"/>
      <c r="CJ186" s="58"/>
      <c r="CK186" s="58"/>
      <c r="CL186" s="58"/>
      <c r="CM186" s="58"/>
      <c r="CN186" s="58"/>
      <c r="CO186" s="58"/>
      <c r="CP186" s="58"/>
      <c r="CQ186" s="58"/>
      <c r="CR186" s="58"/>
      <c r="CS186" s="58"/>
      <c r="CT186" s="58"/>
      <c r="CU186" s="58"/>
      <c r="CV186" s="58"/>
      <c r="CW186" s="58"/>
      <c r="CX186" s="58"/>
      <c r="CY186" s="58"/>
      <c r="CZ186" s="58"/>
      <c r="DA186" s="58"/>
      <c r="DB186" s="58"/>
      <c r="DC186" s="58"/>
      <c r="DD186" s="58"/>
      <c r="DE186" s="58"/>
      <c r="DF186" s="58"/>
      <c r="DG186" s="58"/>
      <c r="DH186" s="59"/>
      <c r="DI186" s="59"/>
      <c r="DJ186" s="59"/>
      <c r="DK186" s="59"/>
      <c r="DL186" s="59"/>
      <c r="DM186" s="59"/>
      <c r="DN186" s="59"/>
      <c r="DO186" s="59"/>
      <c r="DP186" s="59"/>
      <c r="DQ186" s="59"/>
      <c r="DR186" s="59"/>
      <c r="DS186" s="59"/>
    </row>
    <row r="187" spans="1:123" x14ac:dyDescent="0.2">
      <c r="A187" s="60"/>
      <c r="B187" s="61"/>
      <c r="C187" s="61"/>
      <c r="D187" s="62"/>
      <c r="E187" s="86" t="s">
        <v>306</v>
      </c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  <c r="BD187" s="58"/>
      <c r="BE187" s="58"/>
      <c r="BF187" s="58"/>
      <c r="BG187" s="58"/>
      <c r="BH187" s="58"/>
      <c r="BI187" s="58"/>
      <c r="BJ187" s="58"/>
      <c r="BK187" s="58"/>
      <c r="BL187" s="58"/>
      <c r="BM187" s="58"/>
      <c r="BN187" s="58"/>
      <c r="BO187" s="58"/>
      <c r="BP187" s="58"/>
      <c r="BQ187" s="58"/>
      <c r="BR187" s="58"/>
      <c r="BS187" s="58"/>
      <c r="BT187" s="58"/>
      <c r="BU187" s="58"/>
      <c r="BV187" s="58"/>
      <c r="BW187" s="58"/>
      <c r="BX187" s="58"/>
      <c r="BY187" s="58"/>
      <c r="BZ187" s="58"/>
      <c r="CA187" s="58"/>
      <c r="CB187" s="58"/>
      <c r="CC187" s="58"/>
      <c r="CD187" s="58"/>
      <c r="CE187" s="58"/>
      <c r="CF187" s="58"/>
      <c r="CG187" s="58"/>
      <c r="CH187" s="58"/>
      <c r="CI187" s="58"/>
      <c r="CJ187" s="58"/>
      <c r="CK187" s="58"/>
      <c r="CL187" s="58"/>
      <c r="CM187" s="58"/>
      <c r="CN187" s="58"/>
      <c r="CO187" s="58"/>
      <c r="CP187" s="58"/>
      <c r="CQ187" s="58"/>
      <c r="CR187" s="58"/>
      <c r="CS187" s="58"/>
      <c r="CT187" s="58"/>
      <c r="CU187" s="58"/>
      <c r="CV187" s="58"/>
      <c r="CW187" s="58"/>
      <c r="CX187" s="58"/>
      <c r="CY187" s="58"/>
      <c r="CZ187" s="58"/>
      <c r="DA187" s="58"/>
      <c r="DB187" s="58"/>
      <c r="DC187" s="58"/>
      <c r="DD187" s="58"/>
      <c r="DE187" s="58"/>
      <c r="DF187" s="58"/>
      <c r="DG187" s="58"/>
      <c r="DH187" s="59"/>
      <c r="DI187" s="59"/>
      <c r="DJ187" s="59"/>
      <c r="DK187" s="59"/>
      <c r="DL187" s="59"/>
      <c r="DM187" s="59"/>
      <c r="DN187" s="59"/>
      <c r="DO187" s="59"/>
      <c r="DP187" s="59"/>
      <c r="DQ187" s="59"/>
      <c r="DR187" s="59"/>
      <c r="DS187" s="59"/>
    </row>
    <row r="188" spans="1:123" x14ac:dyDescent="0.2">
      <c r="A188" s="60"/>
      <c r="B188" s="61"/>
      <c r="C188" s="61"/>
      <c r="D188" s="62"/>
      <c r="E188" s="86" t="s">
        <v>307</v>
      </c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  <c r="BD188" s="58"/>
      <c r="BE188" s="58"/>
      <c r="BF188" s="58"/>
      <c r="BG188" s="58"/>
      <c r="BH188" s="58"/>
      <c r="BI188" s="58"/>
      <c r="BJ188" s="58"/>
      <c r="BK188" s="58"/>
      <c r="BL188" s="58"/>
      <c r="BM188" s="58"/>
      <c r="BN188" s="58"/>
      <c r="BO188" s="58"/>
      <c r="BP188" s="58"/>
      <c r="BQ188" s="58"/>
      <c r="BR188" s="58"/>
      <c r="BS188" s="58"/>
      <c r="BT188" s="58"/>
      <c r="BU188" s="58"/>
      <c r="BV188" s="58"/>
      <c r="BW188" s="58"/>
      <c r="BX188" s="58"/>
      <c r="BY188" s="58"/>
      <c r="BZ188" s="58"/>
      <c r="CA188" s="58"/>
      <c r="CB188" s="58"/>
      <c r="CC188" s="58"/>
      <c r="CD188" s="58"/>
      <c r="CE188" s="58"/>
      <c r="CF188" s="58"/>
      <c r="CG188" s="58"/>
      <c r="CH188" s="58"/>
      <c r="CI188" s="58"/>
      <c r="CJ188" s="58"/>
      <c r="CK188" s="58"/>
      <c r="CL188" s="58"/>
      <c r="CM188" s="58"/>
      <c r="CN188" s="58"/>
      <c r="CO188" s="58"/>
      <c r="CP188" s="58"/>
      <c r="CQ188" s="58"/>
      <c r="CR188" s="58"/>
      <c r="CS188" s="58"/>
      <c r="CT188" s="58"/>
      <c r="CU188" s="58"/>
      <c r="CV188" s="58"/>
      <c r="CW188" s="58"/>
      <c r="CX188" s="58"/>
      <c r="CY188" s="58"/>
      <c r="CZ188" s="58"/>
      <c r="DA188" s="58"/>
      <c r="DB188" s="58"/>
      <c r="DC188" s="58"/>
      <c r="DD188" s="58"/>
      <c r="DE188" s="58"/>
      <c r="DF188" s="58"/>
      <c r="DG188" s="58"/>
      <c r="DH188" s="59"/>
      <c r="DI188" s="59"/>
      <c r="DJ188" s="59"/>
      <c r="DK188" s="59"/>
      <c r="DL188" s="59"/>
      <c r="DM188" s="59"/>
      <c r="DN188" s="59"/>
      <c r="DO188" s="59"/>
      <c r="DP188" s="59"/>
      <c r="DQ188" s="59"/>
      <c r="DR188" s="59"/>
      <c r="DS188" s="59"/>
    </row>
    <row r="189" spans="1:123" x14ac:dyDescent="0.2">
      <c r="A189" s="60"/>
      <c r="B189" s="61"/>
      <c r="C189" s="61"/>
      <c r="D189" s="62"/>
      <c r="E189" s="86" t="s">
        <v>308</v>
      </c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  <c r="BD189" s="58"/>
      <c r="BE189" s="58"/>
      <c r="BF189" s="58"/>
      <c r="BG189" s="58"/>
      <c r="BH189" s="58"/>
      <c r="BI189" s="58"/>
      <c r="BJ189" s="58"/>
      <c r="BK189" s="58"/>
      <c r="BL189" s="58"/>
      <c r="BM189" s="58"/>
      <c r="BN189" s="58"/>
      <c r="BO189" s="58"/>
      <c r="BP189" s="58"/>
      <c r="BQ189" s="58"/>
      <c r="BR189" s="58"/>
      <c r="BS189" s="58"/>
      <c r="BT189" s="58"/>
      <c r="BU189" s="58"/>
      <c r="BV189" s="58"/>
      <c r="BW189" s="58"/>
      <c r="BX189" s="58"/>
      <c r="BY189" s="58"/>
      <c r="BZ189" s="58"/>
      <c r="CA189" s="58"/>
      <c r="CB189" s="58"/>
      <c r="CC189" s="58"/>
      <c r="CD189" s="58"/>
      <c r="CE189" s="58"/>
      <c r="CF189" s="58"/>
      <c r="CG189" s="58"/>
      <c r="CH189" s="58"/>
      <c r="CI189" s="58"/>
      <c r="CJ189" s="58"/>
      <c r="CK189" s="58"/>
      <c r="CL189" s="58"/>
      <c r="CM189" s="58"/>
      <c r="CN189" s="58"/>
      <c r="CO189" s="58"/>
      <c r="CP189" s="58"/>
      <c r="CQ189" s="58"/>
      <c r="CR189" s="58"/>
      <c r="CS189" s="58"/>
      <c r="CT189" s="58"/>
      <c r="CU189" s="58"/>
      <c r="CV189" s="58"/>
      <c r="CW189" s="58"/>
      <c r="CX189" s="58"/>
      <c r="CY189" s="58"/>
      <c r="CZ189" s="58"/>
      <c r="DA189" s="58"/>
      <c r="DB189" s="58"/>
      <c r="DC189" s="58"/>
      <c r="DD189" s="58"/>
      <c r="DE189" s="58"/>
      <c r="DF189" s="58"/>
      <c r="DG189" s="58"/>
      <c r="DH189" s="59"/>
      <c r="DI189" s="59"/>
      <c r="DJ189" s="59"/>
      <c r="DK189" s="59"/>
      <c r="DL189" s="59"/>
      <c r="DM189" s="59"/>
      <c r="DN189" s="59"/>
      <c r="DO189" s="59"/>
      <c r="DP189" s="59"/>
      <c r="DQ189" s="59"/>
      <c r="DR189" s="59"/>
      <c r="DS189" s="59"/>
    </row>
    <row r="190" spans="1:123" x14ac:dyDescent="0.2">
      <c r="A190" s="60"/>
      <c r="B190" s="61"/>
      <c r="C190" s="61"/>
      <c r="D190" s="62"/>
      <c r="E190" s="86" t="s">
        <v>320</v>
      </c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  <c r="BD190" s="58"/>
      <c r="BE190" s="58"/>
      <c r="BF190" s="58"/>
      <c r="BG190" s="58"/>
      <c r="BH190" s="58"/>
      <c r="BI190" s="58"/>
      <c r="BJ190" s="58"/>
      <c r="BK190" s="58"/>
      <c r="BL190" s="58"/>
      <c r="BM190" s="58"/>
      <c r="BN190" s="58"/>
      <c r="BO190" s="58"/>
      <c r="BP190" s="58"/>
      <c r="BQ190" s="58"/>
      <c r="BR190" s="58"/>
      <c r="BS190" s="58"/>
      <c r="BT190" s="58"/>
      <c r="BU190" s="58"/>
      <c r="BV190" s="58"/>
      <c r="BW190" s="58"/>
      <c r="BX190" s="58"/>
      <c r="BY190" s="58"/>
      <c r="BZ190" s="58"/>
      <c r="CA190" s="58"/>
      <c r="CB190" s="58"/>
      <c r="CC190" s="58"/>
      <c r="CD190" s="58"/>
      <c r="CE190" s="58"/>
      <c r="CF190" s="58"/>
      <c r="CG190" s="58"/>
      <c r="CH190" s="58"/>
      <c r="CI190" s="58"/>
      <c r="CJ190" s="58"/>
      <c r="CK190" s="58"/>
      <c r="CL190" s="58"/>
      <c r="CM190" s="58"/>
      <c r="CN190" s="58"/>
      <c r="CO190" s="58"/>
      <c r="CP190" s="58"/>
      <c r="CQ190" s="58"/>
      <c r="CR190" s="58"/>
      <c r="CS190" s="58"/>
      <c r="CT190" s="58"/>
      <c r="CU190" s="58"/>
      <c r="CV190" s="58"/>
      <c r="CW190" s="58"/>
      <c r="CX190" s="58"/>
      <c r="CY190" s="58"/>
      <c r="CZ190" s="58"/>
      <c r="DA190" s="58"/>
      <c r="DB190" s="58"/>
      <c r="DC190" s="58"/>
      <c r="DD190" s="58"/>
      <c r="DE190" s="58"/>
      <c r="DF190" s="58"/>
      <c r="DG190" s="58"/>
      <c r="DH190" s="59"/>
      <c r="DI190" s="59"/>
      <c r="DJ190" s="59"/>
      <c r="DK190" s="59"/>
      <c r="DL190" s="59"/>
      <c r="DM190" s="59"/>
      <c r="DN190" s="59"/>
      <c r="DO190" s="59"/>
      <c r="DP190" s="59"/>
      <c r="DQ190" s="59"/>
      <c r="DR190" s="59"/>
      <c r="DS190" s="59"/>
    </row>
    <row r="191" spans="1:123" x14ac:dyDescent="0.2">
      <c r="A191" s="60"/>
      <c r="B191" s="61"/>
      <c r="C191" s="61"/>
      <c r="D191" s="62"/>
      <c r="E191" s="86" t="s">
        <v>321</v>
      </c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  <c r="BD191" s="58"/>
      <c r="BE191" s="58"/>
      <c r="BF191" s="58"/>
      <c r="BG191" s="58"/>
      <c r="BH191" s="58"/>
      <c r="BI191" s="58"/>
      <c r="BJ191" s="58"/>
      <c r="BK191" s="58"/>
      <c r="BL191" s="58"/>
      <c r="BM191" s="58"/>
      <c r="BN191" s="58"/>
      <c r="BO191" s="58"/>
      <c r="BP191" s="58"/>
      <c r="BQ191" s="58"/>
      <c r="BR191" s="58"/>
      <c r="BS191" s="58"/>
      <c r="BT191" s="58"/>
      <c r="BU191" s="58"/>
      <c r="BV191" s="58"/>
      <c r="BW191" s="58"/>
      <c r="BX191" s="58"/>
      <c r="BY191" s="58"/>
      <c r="BZ191" s="58"/>
      <c r="CA191" s="58"/>
      <c r="CB191" s="58"/>
      <c r="CC191" s="58"/>
      <c r="CD191" s="58"/>
      <c r="CE191" s="58"/>
      <c r="CF191" s="58"/>
      <c r="CG191" s="58"/>
      <c r="CH191" s="58"/>
      <c r="CI191" s="58"/>
      <c r="CJ191" s="58"/>
      <c r="CK191" s="58"/>
      <c r="CL191" s="58"/>
      <c r="CM191" s="58"/>
      <c r="CN191" s="58"/>
      <c r="CO191" s="58"/>
      <c r="CP191" s="58"/>
      <c r="CQ191" s="58"/>
      <c r="CR191" s="58"/>
      <c r="CS191" s="58"/>
      <c r="CT191" s="58"/>
      <c r="CU191" s="58"/>
      <c r="CV191" s="58"/>
      <c r="CW191" s="58"/>
      <c r="CX191" s="58"/>
      <c r="CY191" s="58"/>
      <c r="CZ191" s="58"/>
      <c r="DA191" s="58"/>
      <c r="DB191" s="58"/>
      <c r="DC191" s="58"/>
      <c r="DD191" s="58"/>
      <c r="DE191" s="58"/>
      <c r="DF191" s="58"/>
      <c r="DG191" s="58"/>
      <c r="DH191" s="59"/>
      <c r="DI191" s="59"/>
      <c r="DJ191" s="59"/>
      <c r="DK191" s="59"/>
      <c r="DL191" s="59"/>
      <c r="DM191" s="59"/>
      <c r="DN191" s="59"/>
      <c r="DO191" s="59"/>
      <c r="DP191" s="59"/>
      <c r="DQ191" s="59"/>
      <c r="DR191" s="59"/>
      <c r="DS191" s="59"/>
    </row>
    <row r="192" spans="1:123" x14ac:dyDescent="0.2">
      <c r="A192" s="60"/>
      <c r="B192" s="61"/>
      <c r="C192" s="61"/>
      <c r="D192" s="62"/>
      <c r="E192" s="86" t="s">
        <v>309</v>
      </c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  <c r="BD192" s="58"/>
      <c r="BE192" s="58"/>
      <c r="BF192" s="58"/>
      <c r="BG192" s="58"/>
      <c r="BH192" s="58"/>
      <c r="BI192" s="58"/>
      <c r="BJ192" s="58"/>
      <c r="BK192" s="58"/>
      <c r="BL192" s="58"/>
      <c r="BM192" s="58"/>
      <c r="BN192" s="58"/>
      <c r="BO192" s="58"/>
      <c r="BP192" s="58"/>
      <c r="BQ192" s="58"/>
      <c r="BR192" s="58"/>
      <c r="BS192" s="58"/>
      <c r="BT192" s="58"/>
      <c r="BU192" s="58"/>
      <c r="BV192" s="58"/>
      <c r="BW192" s="58"/>
      <c r="BX192" s="58"/>
      <c r="BY192" s="58"/>
      <c r="BZ192" s="58"/>
      <c r="CA192" s="58"/>
      <c r="CB192" s="58"/>
      <c r="CC192" s="58"/>
      <c r="CD192" s="58"/>
      <c r="CE192" s="58"/>
      <c r="CF192" s="58"/>
      <c r="CG192" s="58"/>
      <c r="CH192" s="58"/>
      <c r="CI192" s="58"/>
      <c r="CJ192" s="58"/>
      <c r="CK192" s="58"/>
      <c r="CL192" s="58"/>
      <c r="CM192" s="58"/>
      <c r="CN192" s="58"/>
      <c r="CO192" s="58"/>
      <c r="CP192" s="58"/>
      <c r="CQ192" s="58"/>
      <c r="CR192" s="58"/>
      <c r="CS192" s="58"/>
      <c r="CT192" s="58"/>
      <c r="CU192" s="58"/>
      <c r="CV192" s="58"/>
      <c r="CW192" s="58"/>
      <c r="CX192" s="58"/>
      <c r="CY192" s="58"/>
      <c r="CZ192" s="58"/>
      <c r="DA192" s="58"/>
      <c r="DB192" s="58"/>
      <c r="DC192" s="58"/>
      <c r="DD192" s="58"/>
      <c r="DE192" s="58"/>
      <c r="DF192" s="58"/>
      <c r="DG192" s="58"/>
      <c r="DH192" s="59"/>
      <c r="DI192" s="59"/>
      <c r="DJ192" s="59"/>
      <c r="DK192" s="59"/>
      <c r="DL192" s="59"/>
      <c r="DM192" s="59"/>
      <c r="DN192" s="59"/>
      <c r="DO192" s="59"/>
      <c r="DP192" s="59"/>
      <c r="DQ192" s="59"/>
      <c r="DR192" s="59"/>
      <c r="DS192" s="59"/>
    </row>
    <row r="193" spans="1:123" x14ac:dyDescent="0.2">
      <c r="A193" s="65"/>
      <c r="B193" s="66"/>
      <c r="C193" s="66"/>
      <c r="D193" s="67"/>
      <c r="E193" s="100" t="s">
        <v>306</v>
      </c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100"/>
      <c r="W193" s="100"/>
      <c r="X193" s="100"/>
      <c r="Y193" s="100"/>
      <c r="Z193" s="100"/>
      <c r="AA193" s="100"/>
      <c r="AB193" s="100"/>
      <c r="AC193" s="100"/>
      <c r="AD193" s="100"/>
      <c r="AE193" s="100"/>
      <c r="AF193" s="100"/>
      <c r="AG193" s="100"/>
      <c r="AH193" s="100"/>
      <c r="AI193" s="101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  <c r="BD193" s="58"/>
      <c r="BE193" s="58"/>
      <c r="BF193" s="58"/>
      <c r="BG193" s="58"/>
      <c r="BH193" s="58"/>
      <c r="BI193" s="58"/>
      <c r="BJ193" s="58"/>
      <c r="BK193" s="58"/>
      <c r="BL193" s="58"/>
      <c r="BM193" s="58"/>
      <c r="BN193" s="58"/>
      <c r="BO193" s="58"/>
      <c r="BP193" s="58"/>
      <c r="BQ193" s="58"/>
      <c r="BR193" s="58"/>
      <c r="BS193" s="58"/>
      <c r="BT193" s="58"/>
      <c r="BU193" s="58"/>
      <c r="BV193" s="58"/>
      <c r="BW193" s="58"/>
      <c r="BX193" s="58"/>
      <c r="BY193" s="58"/>
      <c r="BZ193" s="58"/>
      <c r="CA193" s="58"/>
      <c r="CB193" s="58"/>
      <c r="CC193" s="58"/>
      <c r="CD193" s="58"/>
      <c r="CE193" s="58"/>
      <c r="CF193" s="58"/>
      <c r="CG193" s="58"/>
      <c r="CH193" s="58"/>
      <c r="CI193" s="58"/>
      <c r="CJ193" s="58"/>
      <c r="CK193" s="58"/>
      <c r="CL193" s="58"/>
      <c r="CM193" s="58"/>
      <c r="CN193" s="58"/>
      <c r="CO193" s="58"/>
      <c r="CP193" s="58"/>
      <c r="CQ193" s="58"/>
      <c r="CR193" s="58"/>
      <c r="CS193" s="58"/>
      <c r="CT193" s="58"/>
      <c r="CU193" s="58"/>
      <c r="CV193" s="58"/>
      <c r="CW193" s="58"/>
      <c r="CX193" s="58"/>
      <c r="CY193" s="58"/>
      <c r="CZ193" s="58"/>
      <c r="DA193" s="58"/>
      <c r="DB193" s="58"/>
      <c r="DC193" s="58"/>
      <c r="DD193" s="58"/>
      <c r="DE193" s="58"/>
      <c r="DF193" s="58"/>
      <c r="DG193" s="58"/>
      <c r="DH193" s="59"/>
      <c r="DI193" s="59"/>
      <c r="DJ193" s="59"/>
      <c r="DK193" s="59"/>
      <c r="DL193" s="59"/>
      <c r="DM193" s="59"/>
      <c r="DN193" s="59"/>
      <c r="DO193" s="59"/>
      <c r="DP193" s="59"/>
      <c r="DQ193" s="59"/>
      <c r="DR193" s="59"/>
      <c r="DS193" s="59"/>
    </row>
    <row r="194" spans="1:123" x14ac:dyDescent="0.2">
      <c r="A194" s="52" t="s">
        <v>233</v>
      </c>
      <c r="B194" s="53"/>
      <c r="C194" s="53"/>
      <c r="D194" s="54"/>
      <c r="E194" s="84" t="s">
        <v>235</v>
      </c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  <c r="AD194" s="84"/>
      <c r="AE194" s="84"/>
      <c r="AF194" s="84"/>
      <c r="AG194" s="84"/>
      <c r="AH194" s="84"/>
      <c r="AI194" s="85"/>
      <c r="AJ194" s="57" t="s">
        <v>66</v>
      </c>
      <c r="AK194" s="57"/>
      <c r="AL194" s="57"/>
      <c r="AM194" s="57"/>
      <c r="AN194" s="57"/>
      <c r="AO194" s="57"/>
      <c r="AP194" s="57"/>
      <c r="AQ194" s="57"/>
      <c r="AR194" s="57"/>
      <c r="AS194" s="57"/>
      <c r="AT194" s="118">
        <f>ROUND(216/298%,2)</f>
        <v>72.48</v>
      </c>
      <c r="AU194" s="118"/>
      <c r="AV194" s="118"/>
      <c r="AW194" s="118"/>
      <c r="AX194" s="118"/>
      <c r="AY194" s="118"/>
      <c r="AZ194" s="118"/>
      <c r="BA194" s="118"/>
      <c r="BB194" s="118"/>
      <c r="BC194" s="118"/>
      <c r="BD194" s="118"/>
      <c r="BE194" s="118">
        <f>ROUND(241/300%,2)</f>
        <v>80.33</v>
      </c>
      <c r="BF194" s="118"/>
      <c r="BG194" s="118"/>
      <c r="BH194" s="118"/>
      <c r="BI194" s="118"/>
      <c r="BJ194" s="118"/>
      <c r="BK194" s="118"/>
      <c r="BL194" s="118"/>
      <c r="BM194" s="118"/>
      <c r="BN194" s="118"/>
      <c r="BO194" s="118"/>
      <c r="BP194" s="118">
        <f>ROUND(243/300%,2)</f>
        <v>81</v>
      </c>
      <c r="BQ194" s="118"/>
      <c r="BR194" s="118"/>
      <c r="BS194" s="118"/>
      <c r="BT194" s="118"/>
      <c r="BU194" s="118"/>
      <c r="BV194" s="118"/>
      <c r="BW194" s="118"/>
      <c r="BX194" s="118"/>
      <c r="BY194" s="118"/>
      <c r="BZ194" s="118"/>
      <c r="CA194" s="118">
        <f>ROUND(244/300%,2)</f>
        <v>81.33</v>
      </c>
      <c r="CB194" s="118"/>
      <c r="CC194" s="118"/>
      <c r="CD194" s="118"/>
      <c r="CE194" s="118"/>
      <c r="CF194" s="118"/>
      <c r="CG194" s="118"/>
      <c r="CH194" s="118"/>
      <c r="CI194" s="118"/>
      <c r="CJ194" s="118"/>
      <c r="CK194" s="118"/>
      <c r="CL194" s="118">
        <f>ROUND(245/300%,2)</f>
        <v>81.67</v>
      </c>
      <c r="CM194" s="118"/>
      <c r="CN194" s="118"/>
      <c r="CO194" s="118"/>
      <c r="CP194" s="118"/>
      <c r="CQ194" s="118"/>
      <c r="CR194" s="118"/>
      <c r="CS194" s="118"/>
      <c r="CT194" s="118"/>
      <c r="CU194" s="118"/>
      <c r="CV194" s="118"/>
      <c r="CW194" s="118">
        <f>ROUND(246/300%,2)</f>
        <v>82</v>
      </c>
      <c r="CX194" s="118"/>
      <c r="CY194" s="118"/>
      <c r="CZ194" s="118"/>
      <c r="DA194" s="118"/>
      <c r="DB194" s="118"/>
      <c r="DC194" s="118"/>
      <c r="DD194" s="118"/>
      <c r="DE194" s="118"/>
      <c r="DF194" s="118"/>
      <c r="DG194" s="118"/>
      <c r="DH194" s="59" t="s">
        <v>347</v>
      </c>
      <c r="DI194" s="59"/>
      <c r="DJ194" s="59"/>
      <c r="DK194" s="59"/>
      <c r="DL194" s="59"/>
      <c r="DM194" s="59"/>
      <c r="DN194" s="59"/>
      <c r="DO194" s="59"/>
      <c r="DP194" s="59"/>
      <c r="DQ194" s="59"/>
      <c r="DR194" s="59"/>
      <c r="DS194" s="59"/>
    </row>
    <row r="195" spans="1:123" x14ac:dyDescent="0.2">
      <c r="A195" s="60"/>
      <c r="B195" s="61"/>
      <c r="C195" s="61"/>
      <c r="D195" s="62"/>
      <c r="E195" s="86" t="s">
        <v>236</v>
      </c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118"/>
      <c r="AU195" s="118"/>
      <c r="AV195" s="118"/>
      <c r="AW195" s="118"/>
      <c r="AX195" s="118"/>
      <c r="AY195" s="118"/>
      <c r="AZ195" s="118"/>
      <c r="BA195" s="118"/>
      <c r="BB195" s="118"/>
      <c r="BC195" s="118"/>
      <c r="BD195" s="118"/>
      <c r="BE195" s="118"/>
      <c r="BF195" s="118"/>
      <c r="BG195" s="118"/>
      <c r="BH195" s="118"/>
      <c r="BI195" s="118"/>
      <c r="BJ195" s="118"/>
      <c r="BK195" s="118"/>
      <c r="BL195" s="118"/>
      <c r="BM195" s="118"/>
      <c r="BN195" s="118"/>
      <c r="BO195" s="118"/>
      <c r="BP195" s="118"/>
      <c r="BQ195" s="118"/>
      <c r="BR195" s="118"/>
      <c r="BS195" s="118"/>
      <c r="BT195" s="118"/>
      <c r="BU195" s="118"/>
      <c r="BV195" s="118"/>
      <c r="BW195" s="118"/>
      <c r="BX195" s="118"/>
      <c r="BY195" s="118"/>
      <c r="BZ195" s="118"/>
      <c r="CA195" s="118"/>
      <c r="CB195" s="118"/>
      <c r="CC195" s="118"/>
      <c r="CD195" s="118"/>
      <c r="CE195" s="118"/>
      <c r="CF195" s="118"/>
      <c r="CG195" s="118"/>
      <c r="CH195" s="118"/>
      <c r="CI195" s="118"/>
      <c r="CJ195" s="118"/>
      <c r="CK195" s="118"/>
      <c r="CL195" s="118"/>
      <c r="CM195" s="118"/>
      <c r="CN195" s="118"/>
      <c r="CO195" s="118"/>
      <c r="CP195" s="118"/>
      <c r="CQ195" s="118"/>
      <c r="CR195" s="118"/>
      <c r="CS195" s="118"/>
      <c r="CT195" s="118"/>
      <c r="CU195" s="118"/>
      <c r="CV195" s="118"/>
      <c r="CW195" s="118"/>
      <c r="CX195" s="118"/>
      <c r="CY195" s="118"/>
      <c r="CZ195" s="118"/>
      <c r="DA195" s="118"/>
      <c r="DB195" s="118"/>
      <c r="DC195" s="118"/>
      <c r="DD195" s="118"/>
      <c r="DE195" s="118"/>
      <c r="DF195" s="118"/>
      <c r="DG195" s="118"/>
      <c r="DH195" s="59"/>
      <c r="DI195" s="59"/>
      <c r="DJ195" s="59"/>
      <c r="DK195" s="59"/>
      <c r="DL195" s="59"/>
      <c r="DM195" s="59"/>
      <c r="DN195" s="59"/>
      <c r="DO195" s="59"/>
      <c r="DP195" s="59"/>
      <c r="DQ195" s="59"/>
      <c r="DR195" s="59"/>
      <c r="DS195" s="59"/>
    </row>
    <row r="196" spans="1:123" x14ac:dyDescent="0.2">
      <c r="A196" s="60"/>
      <c r="B196" s="61"/>
      <c r="C196" s="61"/>
      <c r="D196" s="62"/>
      <c r="E196" s="86" t="s">
        <v>237</v>
      </c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118"/>
      <c r="AU196" s="118"/>
      <c r="AV196" s="118"/>
      <c r="AW196" s="118"/>
      <c r="AX196" s="118"/>
      <c r="AY196" s="118"/>
      <c r="AZ196" s="118"/>
      <c r="BA196" s="118"/>
      <c r="BB196" s="118"/>
      <c r="BC196" s="118"/>
      <c r="BD196" s="118"/>
      <c r="BE196" s="118"/>
      <c r="BF196" s="118"/>
      <c r="BG196" s="118"/>
      <c r="BH196" s="118"/>
      <c r="BI196" s="118"/>
      <c r="BJ196" s="118"/>
      <c r="BK196" s="118"/>
      <c r="BL196" s="118"/>
      <c r="BM196" s="118"/>
      <c r="BN196" s="118"/>
      <c r="BO196" s="118"/>
      <c r="BP196" s="118"/>
      <c r="BQ196" s="118"/>
      <c r="BR196" s="118"/>
      <c r="BS196" s="118"/>
      <c r="BT196" s="118"/>
      <c r="BU196" s="118"/>
      <c r="BV196" s="118"/>
      <c r="BW196" s="118"/>
      <c r="BX196" s="118"/>
      <c r="BY196" s="118"/>
      <c r="BZ196" s="118"/>
      <c r="CA196" s="118"/>
      <c r="CB196" s="118"/>
      <c r="CC196" s="118"/>
      <c r="CD196" s="118"/>
      <c r="CE196" s="118"/>
      <c r="CF196" s="118"/>
      <c r="CG196" s="118"/>
      <c r="CH196" s="118"/>
      <c r="CI196" s="118"/>
      <c r="CJ196" s="118"/>
      <c r="CK196" s="118"/>
      <c r="CL196" s="118"/>
      <c r="CM196" s="118"/>
      <c r="CN196" s="118"/>
      <c r="CO196" s="118"/>
      <c r="CP196" s="118"/>
      <c r="CQ196" s="118"/>
      <c r="CR196" s="118"/>
      <c r="CS196" s="118"/>
      <c r="CT196" s="118"/>
      <c r="CU196" s="118"/>
      <c r="CV196" s="118"/>
      <c r="CW196" s="118"/>
      <c r="CX196" s="118"/>
      <c r="CY196" s="118"/>
      <c r="CZ196" s="118"/>
      <c r="DA196" s="118"/>
      <c r="DB196" s="118"/>
      <c r="DC196" s="118"/>
      <c r="DD196" s="118"/>
      <c r="DE196" s="118"/>
      <c r="DF196" s="118"/>
      <c r="DG196" s="118"/>
      <c r="DH196" s="59"/>
      <c r="DI196" s="59"/>
      <c r="DJ196" s="59"/>
      <c r="DK196" s="59"/>
      <c r="DL196" s="59"/>
      <c r="DM196" s="59"/>
      <c r="DN196" s="59"/>
      <c r="DO196" s="59"/>
      <c r="DP196" s="59"/>
      <c r="DQ196" s="59"/>
      <c r="DR196" s="59"/>
      <c r="DS196" s="59"/>
    </row>
    <row r="197" spans="1:123" x14ac:dyDescent="0.2">
      <c r="A197" s="65"/>
      <c r="B197" s="66"/>
      <c r="C197" s="66"/>
      <c r="D197" s="67"/>
      <c r="E197" s="100" t="s">
        <v>238</v>
      </c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100"/>
      <c r="W197" s="100"/>
      <c r="X197" s="100"/>
      <c r="Y197" s="100"/>
      <c r="Z197" s="100"/>
      <c r="AA197" s="100"/>
      <c r="AB197" s="100"/>
      <c r="AC197" s="100"/>
      <c r="AD197" s="100"/>
      <c r="AE197" s="100"/>
      <c r="AF197" s="100"/>
      <c r="AG197" s="100"/>
      <c r="AH197" s="100"/>
      <c r="AI197" s="101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118"/>
      <c r="AU197" s="118"/>
      <c r="AV197" s="118"/>
      <c r="AW197" s="118"/>
      <c r="AX197" s="118"/>
      <c r="AY197" s="118"/>
      <c r="AZ197" s="118"/>
      <c r="BA197" s="118"/>
      <c r="BB197" s="118"/>
      <c r="BC197" s="118"/>
      <c r="BD197" s="118"/>
      <c r="BE197" s="118"/>
      <c r="BF197" s="118"/>
      <c r="BG197" s="118"/>
      <c r="BH197" s="118"/>
      <c r="BI197" s="118"/>
      <c r="BJ197" s="118"/>
      <c r="BK197" s="118"/>
      <c r="BL197" s="118"/>
      <c r="BM197" s="118"/>
      <c r="BN197" s="118"/>
      <c r="BO197" s="118"/>
      <c r="BP197" s="118"/>
      <c r="BQ197" s="118"/>
      <c r="BR197" s="118"/>
      <c r="BS197" s="118"/>
      <c r="BT197" s="118"/>
      <c r="BU197" s="118"/>
      <c r="BV197" s="118"/>
      <c r="BW197" s="118"/>
      <c r="BX197" s="118"/>
      <c r="BY197" s="118"/>
      <c r="BZ197" s="118"/>
      <c r="CA197" s="118"/>
      <c r="CB197" s="118"/>
      <c r="CC197" s="118"/>
      <c r="CD197" s="118"/>
      <c r="CE197" s="118"/>
      <c r="CF197" s="118"/>
      <c r="CG197" s="118"/>
      <c r="CH197" s="118"/>
      <c r="CI197" s="118"/>
      <c r="CJ197" s="118"/>
      <c r="CK197" s="118"/>
      <c r="CL197" s="118"/>
      <c r="CM197" s="118"/>
      <c r="CN197" s="118"/>
      <c r="CO197" s="118"/>
      <c r="CP197" s="118"/>
      <c r="CQ197" s="118"/>
      <c r="CR197" s="118"/>
      <c r="CS197" s="118"/>
      <c r="CT197" s="118"/>
      <c r="CU197" s="118"/>
      <c r="CV197" s="118"/>
      <c r="CW197" s="118"/>
      <c r="CX197" s="118"/>
      <c r="CY197" s="118"/>
      <c r="CZ197" s="118"/>
      <c r="DA197" s="118"/>
      <c r="DB197" s="118"/>
      <c r="DC197" s="118"/>
      <c r="DD197" s="118"/>
      <c r="DE197" s="118"/>
      <c r="DF197" s="118"/>
      <c r="DG197" s="118"/>
      <c r="DH197" s="59"/>
      <c r="DI197" s="59"/>
      <c r="DJ197" s="59"/>
      <c r="DK197" s="59"/>
      <c r="DL197" s="59"/>
      <c r="DM197" s="59"/>
      <c r="DN197" s="59"/>
      <c r="DO197" s="59"/>
      <c r="DP197" s="59"/>
      <c r="DQ197" s="59"/>
      <c r="DR197" s="59"/>
      <c r="DS197" s="59"/>
    </row>
    <row r="198" spans="1:123" x14ac:dyDescent="0.2">
      <c r="A198" s="52" t="s">
        <v>234</v>
      </c>
      <c r="B198" s="53"/>
      <c r="C198" s="53"/>
      <c r="D198" s="54"/>
      <c r="E198" s="84" t="s">
        <v>239</v>
      </c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  <c r="AD198" s="84"/>
      <c r="AE198" s="84"/>
      <c r="AF198" s="84"/>
      <c r="AG198" s="84"/>
      <c r="AH198" s="84"/>
      <c r="AI198" s="85"/>
      <c r="AJ198" s="57" t="s">
        <v>66</v>
      </c>
      <c r="AK198" s="57"/>
      <c r="AL198" s="57"/>
      <c r="AM198" s="57"/>
      <c r="AN198" s="57"/>
      <c r="AO198" s="57"/>
      <c r="AP198" s="57"/>
      <c r="AQ198" s="57"/>
      <c r="AR198" s="57"/>
      <c r="AS198" s="57"/>
      <c r="AT198" s="58">
        <f>ROUND(4/487%,1)</f>
        <v>0.8</v>
      </c>
      <c r="AU198" s="58"/>
      <c r="AV198" s="58"/>
      <c r="AW198" s="58"/>
      <c r="AX198" s="58"/>
      <c r="AY198" s="58"/>
      <c r="AZ198" s="58"/>
      <c r="BA198" s="58"/>
      <c r="BB198" s="58"/>
      <c r="BC198" s="58"/>
      <c r="BD198" s="58"/>
      <c r="BE198" s="58">
        <f>ROUND(18/400%,1)</f>
        <v>4.5</v>
      </c>
      <c r="BF198" s="58"/>
      <c r="BG198" s="58"/>
      <c r="BH198" s="58"/>
      <c r="BI198" s="58"/>
      <c r="BJ198" s="58"/>
      <c r="BK198" s="58"/>
      <c r="BL198" s="58"/>
      <c r="BM198" s="58"/>
      <c r="BN198" s="58"/>
      <c r="BO198" s="58"/>
      <c r="BP198" s="58">
        <f>ROUND(12/421%,1)</f>
        <v>2.9</v>
      </c>
      <c r="BQ198" s="58"/>
      <c r="BR198" s="58"/>
      <c r="BS198" s="58"/>
      <c r="BT198" s="58"/>
      <c r="BU198" s="58"/>
      <c r="BV198" s="58"/>
      <c r="BW198" s="58"/>
      <c r="BX198" s="58"/>
      <c r="BY198" s="58"/>
      <c r="BZ198" s="58"/>
      <c r="CA198" s="58">
        <f>ROUND(12/409%,1)</f>
        <v>2.9</v>
      </c>
      <c r="CB198" s="58"/>
      <c r="CC198" s="58"/>
      <c r="CD198" s="58"/>
      <c r="CE198" s="58"/>
      <c r="CF198" s="58"/>
      <c r="CG198" s="58"/>
      <c r="CH198" s="58"/>
      <c r="CI198" s="58"/>
      <c r="CJ198" s="58"/>
      <c r="CK198" s="58"/>
      <c r="CL198" s="58">
        <f>ROUND(12/398%,1)</f>
        <v>3</v>
      </c>
      <c r="CM198" s="58"/>
      <c r="CN198" s="58"/>
      <c r="CO198" s="58"/>
      <c r="CP198" s="58"/>
      <c r="CQ198" s="58"/>
      <c r="CR198" s="58"/>
      <c r="CS198" s="58"/>
      <c r="CT198" s="58"/>
      <c r="CU198" s="58"/>
      <c r="CV198" s="58"/>
      <c r="CW198" s="58">
        <f>ROUND(12/(421-12-12-12)%,1)</f>
        <v>3.1</v>
      </c>
      <c r="CX198" s="58"/>
      <c r="CY198" s="58"/>
      <c r="CZ198" s="58"/>
      <c r="DA198" s="58"/>
      <c r="DB198" s="58"/>
      <c r="DC198" s="58"/>
      <c r="DD198" s="58"/>
      <c r="DE198" s="58"/>
      <c r="DF198" s="58"/>
      <c r="DG198" s="58"/>
      <c r="DH198" s="59" t="s">
        <v>348</v>
      </c>
      <c r="DI198" s="59"/>
      <c r="DJ198" s="59"/>
      <c r="DK198" s="59"/>
      <c r="DL198" s="59"/>
      <c r="DM198" s="59"/>
      <c r="DN198" s="59"/>
      <c r="DO198" s="59"/>
      <c r="DP198" s="59"/>
      <c r="DQ198" s="59"/>
      <c r="DR198" s="59"/>
      <c r="DS198" s="59"/>
    </row>
    <row r="199" spans="1:123" x14ac:dyDescent="0.2">
      <c r="A199" s="60"/>
      <c r="B199" s="61"/>
      <c r="C199" s="61"/>
      <c r="D199" s="62"/>
      <c r="E199" s="86" t="s">
        <v>240</v>
      </c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86"/>
      <c r="AI199" s="8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  <c r="BD199" s="58"/>
      <c r="BE199" s="58"/>
      <c r="BF199" s="58"/>
      <c r="BG199" s="58"/>
      <c r="BH199" s="58"/>
      <c r="BI199" s="58"/>
      <c r="BJ199" s="58"/>
      <c r="BK199" s="58"/>
      <c r="BL199" s="58"/>
      <c r="BM199" s="58"/>
      <c r="BN199" s="58"/>
      <c r="BO199" s="58"/>
      <c r="BP199" s="58"/>
      <c r="BQ199" s="58"/>
      <c r="BR199" s="58"/>
      <c r="BS199" s="58"/>
      <c r="BT199" s="58"/>
      <c r="BU199" s="58"/>
      <c r="BV199" s="58"/>
      <c r="BW199" s="58"/>
      <c r="BX199" s="58"/>
      <c r="BY199" s="58"/>
      <c r="BZ199" s="58"/>
      <c r="CA199" s="58"/>
      <c r="CB199" s="58"/>
      <c r="CC199" s="58"/>
      <c r="CD199" s="58"/>
      <c r="CE199" s="58"/>
      <c r="CF199" s="58"/>
      <c r="CG199" s="58"/>
      <c r="CH199" s="58"/>
      <c r="CI199" s="58"/>
      <c r="CJ199" s="58"/>
      <c r="CK199" s="58"/>
      <c r="CL199" s="58"/>
      <c r="CM199" s="58"/>
      <c r="CN199" s="58"/>
      <c r="CO199" s="58"/>
      <c r="CP199" s="58"/>
      <c r="CQ199" s="58"/>
      <c r="CR199" s="58"/>
      <c r="CS199" s="58"/>
      <c r="CT199" s="58"/>
      <c r="CU199" s="58"/>
      <c r="CV199" s="58"/>
      <c r="CW199" s="58"/>
      <c r="CX199" s="58"/>
      <c r="CY199" s="58"/>
      <c r="CZ199" s="58"/>
      <c r="DA199" s="58"/>
      <c r="DB199" s="58"/>
      <c r="DC199" s="58"/>
      <c r="DD199" s="58"/>
      <c r="DE199" s="58"/>
      <c r="DF199" s="58"/>
      <c r="DG199" s="58"/>
      <c r="DH199" s="59"/>
      <c r="DI199" s="59"/>
      <c r="DJ199" s="59"/>
      <c r="DK199" s="59"/>
      <c r="DL199" s="59"/>
      <c r="DM199" s="59"/>
      <c r="DN199" s="59"/>
      <c r="DO199" s="59"/>
      <c r="DP199" s="59"/>
      <c r="DQ199" s="59"/>
      <c r="DR199" s="59"/>
      <c r="DS199" s="59"/>
    </row>
    <row r="200" spans="1:123" x14ac:dyDescent="0.2">
      <c r="A200" s="60"/>
      <c r="B200" s="61"/>
      <c r="C200" s="61"/>
      <c r="D200" s="62"/>
      <c r="E200" s="86" t="s">
        <v>241</v>
      </c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86"/>
      <c r="AI200" s="8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  <c r="BD200" s="58"/>
      <c r="BE200" s="58"/>
      <c r="BF200" s="58"/>
      <c r="BG200" s="58"/>
      <c r="BH200" s="58"/>
      <c r="BI200" s="58"/>
      <c r="BJ200" s="58"/>
      <c r="BK200" s="58"/>
      <c r="BL200" s="58"/>
      <c r="BM200" s="58"/>
      <c r="BN200" s="58"/>
      <c r="BO200" s="58"/>
      <c r="BP200" s="58"/>
      <c r="BQ200" s="58"/>
      <c r="BR200" s="58"/>
      <c r="BS200" s="58"/>
      <c r="BT200" s="58"/>
      <c r="BU200" s="58"/>
      <c r="BV200" s="58"/>
      <c r="BW200" s="58"/>
      <c r="BX200" s="58"/>
      <c r="BY200" s="58"/>
      <c r="BZ200" s="58"/>
      <c r="CA200" s="58"/>
      <c r="CB200" s="58"/>
      <c r="CC200" s="58"/>
      <c r="CD200" s="58"/>
      <c r="CE200" s="58"/>
      <c r="CF200" s="58"/>
      <c r="CG200" s="58"/>
      <c r="CH200" s="58"/>
      <c r="CI200" s="58"/>
      <c r="CJ200" s="58"/>
      <c r="CK200" s="58"/>
      <c r="CL200" s="58"/>
      <c r="CM200" s="58"/>
      <c r="CN200" s="58"/>
      <c r="CO200" s="58"/>
      <c r="CP200" s="58"/>
      <c r="CQ200" s="58"/>
      <c r="CR200" s="58"/>
      <c r="CS200" s="58"/>
      <c r="CT200" s="58"/>
      <c r="CU200" s="58"/>
      <c r="CV200" s="58"/>
      <c r="CW200" s="58"/>
      <c r="CX200" s="58"/>
      <c r="CY200" s="58"/>
      <c r="CZ200" s="58"/>
      <c r="DA200" s="58"/>
      <c r="DB200" s="58"/>
      <c r="DC200" s="58"/>
      <c r="DD200" s="58"/>
      <c r="DE200" s="58"/>
      <c r="DF200" s="58"/>
      <c r="DG200" s="58"/>
      <c r="DH200" s="59"/>
      <c r="DI200" s="59"/>
      <c r="DJ200" s="59"/>
      <c r="DK200" s="59"/>
      <c r="DL200" s="59"/>
      <c r="DM200" s="59"/>
      <c r="DN200" s="59"/>
      <c r="DO200" s="59"/>
      <c r="DP200" s="59"/>
      <c r="DQ200" s="59"/>
      <c r="DR200" s="59"/>
      <c r="DS200" s="59"/>
    </row>
    <row r="201" spans="1:123" x14ac:dyDescent="0.2">
      <c r="A201" s="60"/>
      <c r="B201" s="61"/>
      <c r="C201" s="61"/>
      <c r="D201" s="62"/>
      <c r="E201" s="86" t="s">
        <v>242</v>
      </c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86"/>
      <c r="AI201" s="8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  <c r="BD201" s="58"/>
      <c r="BE201" s="58"/>
      <c r="BF201" s="58"/>
      <c r="BG201" s="58"/>
      <c r="BH201" s="58"/>
      <c r="BI201" s="58"/>
      <c r="BJ201" s="58"/>
      <c r="BK201" s="58"/>
      <c r="BL201" s="58"/>
      <c r="BM201" s="58"/>
      <c r="BN201" s="58"/>
      <c r="BO201" s="58"/>
      <c r="BP201" s="58"/>
      <c r="BQ201" s="58"/>
      <c r="BR201" s="58"/>
      <c r="BS201" s="58"/>
      <c r="BT201" s="58"/>
      <c r="BU201" s="58"/>
      <c r="BV201" s="58"/>
      <c r="BW201" s="58"/>
      <c r="BX201" s="58"/>
      <c r="BY201" s="58"/>
      <c r="BZ201" s="58"/>
      <c r="CA201" s="58"/>
      <c r="CB201" s="58"/>
      <c r="CC201" s="58"/>
      <c r="CD201" s="58"/>
      <c r="CE201" s="58"/>
      <c r="CF201" s="58"/>
      <c r="CG201" s="58"/>
      <c r="CH201" s="58"/>
      <c r="CI201" s="58"/>
      <c r="CJ201" s="58"/>
      <c r="CK201" s="58"/>
      <c r="CL201" s="58"/>
      <c r="CM201" s="58"/>
      <c r="CN201" s="58"/>
      <c r="CO201" s="58"/>
      <c r="CP201" s="58"/>
      <c r="CQ201" s="58"/>
      <c r="CR201" s="58"/>
      <c r="CS201" s="58"/>
      <c r="CT201" s="58"/>
      <c r="CU201" s="58"/>
      <c r="CV201" s="58"/>
      <c r="CW201" s="58"/>
      <c r="CX201" s="58"/>
      <c r="CY201" s="58"/>
      <c r="CZ201" s="58"/>
      <c r="DA201" s="58"/>
      <c r="DB201" s="58"/>
      <c r="DC201" s="58"/>
      <c r="DD201" s="58"/>
      <c r="DE201" s="58"/>
      <c r="DF201" s="58"/>
      <c r="DG201" s="58"/>
      <c r="DH201" s="59"/>
      <c r="DI201" s="59"/>
      <c r="DJ201" s="59"/>
      <c r="DK201" s="59"/>
      <c r="DL201" s="59"/>
      <c r="DM201" s="59"/>
      <c r="DN201" s="59"/>
      <c r="DO201" s="59"/>
      <c r="DP201" s="59"/>
      <c r="DQ201" s="59"/>
      <c r="DR201" s="59"/>
      <c r="DS201" s="59"/>
    </row>
    <row r="202" spans="1:123" x14ac:dyDescent="0.2">
      <c r="A202" s="60"/>
      <c r="B202" s="61"/>
      <c r="C202" s="61"/>
      <c r="D202" s="62"/>
      <c r="E202" s="86" t="s">
        <v>243</v>
      </c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86"/>
      <c r="AI202" s="8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  <c r="BD202" s="58"/>
      <c r="BE202" s="58"/>
      <c r="BF202" s="58"/>
      <c r="BG202" s="58"/>
      <c r="BH202" s="58"/>
      <c r="BI202" s="58"/>
      <c r="BJ202" s="58"/>
      <c r="BK202" s="58"/>
      <c r="BL202" s="58"/>
      <c r="BM202" s="58"/>
      <c r="BN202" s="58"/>
      <c r="BO202" s="58"/>
      <c r="BP202" s="58"/>
      <c r="BQ202" s="58"/>
      <c r="BR202" s="58"/>
      <c r="BS202" s="58"/>
      <c r="BT202" s="58"/>
      <c r="BU202" s="58"/>
      <c r="BV202" s="58"/>
      <c r="BW202" s="58"/>
      <c r="BX202" s="58"/>
      <c r="BY202" s="58"/>
      <c r="BZ202" s="58"/>
      <c r="CA202" s="58"/>
      <c r="CB202" s="58"/>
      <c r="CC202" s="58"/>
      <c r="CD202" s="58"/>
      <c r="CE202" s="58"/>
      <c r="CF202" s="58"/>
      <c r="CG202" s="58"/>
      <c r="CH202" s="58"/>
      <c r="CI202" s="58"/>
      <c r="CJ202" s="58"/>
      <c r="CK202" s="58"/>
      <c r="CL202" s="58"/>
      <c r="CM202" s="58"/>
      <c r="CN202" s="58"/>
      <c r="CO202" s="58"/>
      <c r="CP202" s="58"/>
      <c r="CQ202" s="58"/>
      <c r="CR202" s="58"/>
      <c r="CS202" s="58"/>
      <c r="CT202" s="58"/>
      <c r="CU202" s="58"/>
      <c r="CV202" s="58"/>
      <c r="CW202" s="58"/>
      <c r="CX202" s="58"/>
      <c r="CY202" s="58"/>
      <c r="CZ202" s="58"/>
      <c r="DA202" s="58"/>
      <c r="DB202" s="58"/>
      <c r="DC202" s="58"/>
      <c r="DD202" s="58"/>
      <c r="DE202" s="58"/>
      <c r="DF202" s="58"/>
      <c r="DG202" s="58"/>
      <c r="DH202" s="59"/>
      <c r="DI202" s="59"/>
      <c r="DJ202" s="59"/>
      <c r="DK202" s="59"/>
      <c r="DL202" s="59"/>
      <c r="DM202" s="59"/>
      <c r="DN202" s="59"/>
      <c r="DO202" s="59"/>
      <c r="DP202" s="59"/>
      <c r="DQ202" s="59"/>
      <c r="DR202" s="59"/>
      <c r="DS202" s="59"/>
    </row>
    <row r="203" spans="1:123" x14ac:dyDescent="0.2">
      <c r="A203" s="65"/>
      <c r="B203" s="66"/>
      <c r="C203" s="66"/>
      <c r="D203" s="67"/>
      <c r="E203" s="86" t="s">
        <v>244</v>
      </c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86"/>
      <c r="AI203" s="87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82"/>
      <c r="DH203" s="83"/>
      <c r="DI203" s="83"/>
      <c r="DJ203" s="83"/>
      <c r="DK203" s="83"/>
      <c r="DL203" s="83"/>
      <c r="DM203" s="83"/>
      <c r="DN203" s="83"/>
      <c r="DO203" s="83"/>
      <c r="DP203" s="83"/>
      <c r="DQ203" s="83"/>
      <c r="DR203" s="83"/>
      <c r="DS203" s="83"/>
    </row>
    <row r="204" spans="1:123" x14ac:dyDescent="0.2">
      <c r="A204" s="46" t="s">
        <v>245</v>
      </c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8"/>
    </row>
    <row r="205" spans="1:123" x14ac:dyDescent="0.2">
      <c r="A205" s="52" t="s">
        <v>246</v>
      </c>
      <c r="B205" s="53"/>
      <c r="C205" s="53"/>
      <c r="D205" s="54"/>
      <c r="E205" s="84" t="s">
        <v>258</v>
      </c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  <c r="Q205" s="84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  <c r="AD205" s="84"/>
      <c r="AE205" s="84"/>
      <c r="AF205" s="84"/>
      <c r="AG205" s="84"/>
      <c r="AH205" s="84"/>
      <c r="AI205" s="85"/>
      <c r="AJ205" s="77" t="s">
        <v>41</v>
      </c>
      <c r="AK205" s="77"/>
      <c r="AL205" s="77"/>
      <c r="AM205" s="77"/>
      <c r="AN205" s="77"/>
      <c r="AO205" s="77"/>
      <c r="AP205" s="77"/>
      <c r="AQ205" s="77"/>
      <c r="AR205" s="77"/>
      <c r="AS205" s="77"/>
      <c r="AT205" s="78">
        <v>48</v>
      </c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>
        <f>ROUND(436199/908114%,1)</f>
        <v>48</v>
      </c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>
        <f>ROUND(471878/2093970%,1)</f>
        <v>22.5</v>
      </c>
      <c r="BQ205" s="78"/>
      <c r="BR205" s="78"/>
      <c r="BS205" s="78"/>
      <c r="BT205" s="78"/>
      <c r="BU205" s="78"/>
      <c r="BV205" s="78"/>
      <c r="BW205" s="78"/>
      <c r="BX205" s="78"/>
      <c r="BY205" s="78"/>
      <c r="BZ205" s="78"/>
      <c r="CA205" s="78">
        <v>32</v>
      </c>
      <c r="CB205" s="78"/>
      <c r="CC205" s="78"/>
      <c r="CD205" s="78"/>
      <c r="CE205" s="78"/>
      <c r="CF205" s="78"/>
      <c r="CG205" s="78"/>
      <c r="CH205" s="78"/>
      <c r="CI205" s="78"/>
      <c r="CJ205" s="78"/>
      <c r="CK205" s="78"/>
      <c r="CL205" s="78">
        <v>32.799999999999997</v>
      </c>
      <c r="CM205" s="78"/>
      <c r="CN205" s="78"/>
      <c r="CO205" s="78"/>
      <c r="CP205" s="78"/>
      <c r="CQ205" s="78"/>
      <c r="CR205" s="78"/>
      <c r="CS205" s="78"/>
      <c r="CT205" s="78"/>
      <c r="CU205" s="78"/>
      <c r="CV205" s="78"/>
      <c r="CW205" s="78">
        <v>67.5</v>
      </c>
      <c r="CX205" s="78"/>
      <c r="CY205" s="78"/>
      <c r="CZ205" s="78"/>
      <c r="DA205" s="78"/>
      <c r="DB205" s="78"/>
      <c r="DC205" s="78"/>
      <c r="DD205" s="78"/>
      <c r="DE205" s="78"/>
      <c r="DF205" s="78"/>
      <c r="DG205" s="78"/>
      <c r="DH205" s="79" t="s">
        <v>358</v>
      </c>
      <c r="DI205" s="79"/>
      <c r="DJ205" s="79"/>
      <c r="DK205" s="79"/>
      <c r="DL205" s="79"/>
      <c r="DM205" s="79"/>
      <c r="DN205" s="79"/>
      <c r="DO205" s="79"/>
      <c r="DP205" s="79"/>
      <c r="DQ205" s="79"/>
      <c r="DR205" s="79"/>
      <c r="DS205" s="79"/>
    </row>
    <row r="206" spans="1:123" x14ac:dyDescent="0.2">
      <c r="A206" s="60"/>
      <c r="B206" s="61"/>
      <c r="C206" s="61"/>
      <c r="D206" s="62"/>
      <c r="E206" s="86" t="s">
        <v>259</v>
      </c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86"/>
      <c r="AI206" s="8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  <c r="BD206" s="58"/>
      <c r="BE206" s="58"/>
      <c r="BF206" s="58"/>
      <c r="BG206" s="58"/>
      <c r="BH206" s="58"/>
      <c r="BI206" s="58"/>
      <c r="BJ206" s="58"/>
      <c r="BK206" s="58"/>
      <c r="BL206" s="58"/>
      <c r="BM206" s="58"/>
      <c r="BN206" s="58"/>
      <c r="BO206" s="58"/>
      <c r="BP206" s="58"/>
      <c r="BQ206" s="58"/>
      <c r="BR206" s="58"/>
      <c r="BS206" s="58"/>
      <c r="BT206" s="58"/>
      <c r="BU206" s="58"/>
      <c r="BV206" s="58"/>
      <c r="BW206" s="58"/>
      <c r="BX206" s="58"/>
      <c r="BY206" s="58"/>
      <c r="BZ206" s="58"/>
      <c r="CA206" s="58"/>
      <c r="CB206" s="58"/>
      <c r="CC206" s="58"/>
      <c r="CD206" s="58"/>
      <c r="CE206" s="58"/>
      <c r="CF206" s="58"/>
      <c r="CG206" s="58"/>
      <c r="CH206" s="58"/>
      <c r="CI206" s="58"/>
      <c r="CJ206" s="58"/>
      <c r="CK206" s="58"/>
      <c r="CL206" s="58"/>
      <c r="CM206" s="58"/>
      <c r="CN206" s="58"/>
      <c r="CO206" s="58"/>
      <c r="CP206" s="58"/>
      <c r="CQ206" s="58"/>
      <c r="CR206" s="58"/>
      <c r="CS206" s="58"/>
      <c r="CT206" s="58"/>
      <c r="CU206" s="58"/>
      <c r="CV206" s="58"/>
      <c r="CW206" s="58"/>
      <c r="CX206" s="58"/>
      <c r="CY206" s="58"/>
      <c r="CZ206" s="58"/>
      <c r="DA206" s="58"/>
      <c r="DB206" s="58"/>
      <c r="DC206" s="58"/>
      <c r="DD206" s="58"/>
      <c r="DE206" s="58"/>
      <c r="DF206" s="58"/>
      <c r="DG206" s="58"/>
      <c r="DH206" s="59"/>
      <c r="DI206" s="59"/>
      <c r="DJ206" s="59"/>
      <c r="DK206" s="59"/>
      <c r="DL206" s="59"/>
      <c r="DM206" s="59"/>
      <c r="DN206" s="59"/>
      <c r="DO206" s="59"/>
      <c r="DP206" s="59"/>
      <c r="DQ206" s="59"/>
      <c r="DR206" s="59"/>
      <c r="DS206" s="59"/>
    </row>
    <row r="207" spans="1:123" x14ac:dyDescent="0.2">
      <c r="A207" s="60"/>
      <c r="B207" s="61"/>
      <c r="C207" s="61"/>
      <c r="D207" s="62"/>
      <c r="E207" s="86" t="s">
        <v>260</v>
      </c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86"/>
      <c r="AI207" s="8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  <c r="BD207" s="58"/>
      <c r="BE207" s="58"/>
      <c r="BF207" s="58"/>
      <c r="BG207" s="58"/>
      <c r="BH207" s="58"/>
      <c r="BI207" s="58"/>
      <c r="BJ207" s="58"/>
      <c r="BK207" s="58"/>
      <c r="BL207" s="58"/>
      <c r="BM207" s="58"/>
      <c r="BN207" s="58"/>
      <c r="BO207" s="58"/>
      <c r="BP207" s="58"/>
      <c r="BQ207" s="58"/>
      <c r="BR207" s="58"/>
      <c r="BS207" s="58"/>
      <c r="BT207" s="58"/>
      <c r="BU207" s="58"/>
      <c r="BV207" s="58"/>
      <c r="BW207" s="58"/>
      <c r="BX207" s="58"/>
      <c r="BY207" s="58"/>
      <c r="BZ207" s="58"/>
      <c r="CA207" s="58"/>
      <c r="CB207" s="58"/>
      <c r="CC207" s="58"/>
      <c r="CD207" s="58"/>
      <c r="CE207" s="58"/>
      <c r="CF207" s="58"/>
      <c r="CG207" s="58"/>
      <c r="CH207" s="58"/>
      <c r="CI207" s="58"/>
      <c r="CJ207" s="58"/>
      <c r="CK207" s="58"/>
      <c r="CL207" s="58"/>
      <c r="CM207" s="58"/>
      <c r="CN207" s="58"/>
      <c r="CO207" s="58"/>
      <c r="CP207" s="58"/>
      <c r="CQ207" s="58"/>
      <c r="CR207" s="58"/>
      <c r="CS207" s="58"/>
      <c r="CT207" s="58"/>
      <c r="CU207" s="58"/>
      <c r="CV207" s="58"/>
      <c r="CW207" s="58"/>
      <c r="CX207" s="58"/>
      <c r="CY207" s="58"/>
      <c r="CZ207" s="58"/>
      <c r="DA207" s="58"/>
      <c r="DB207" s="58"/>
      <c r="DC207" s="58"/>
      <c r="DD207" s="58"/>
      <c r="DE207" s="58"/>
      <c r="DF207" s="58"/>
      <c r="DG207" s="58"/>
      <c r="DH207" s="59"/>
      <c r="DI207" s="59"/>
      <c r="DJ207" s="59"/>
      <c r="DK207" s="59"/>
      <c r="DL207" s="59"/>
      <c r="DM207" s="59"/>
      <c r="DN207" s="59"/>
      <c r="DO207" s="59"/>
      <c r="DP207" s="59"/>
      <c r="DQ207" s="59"/>
      <c r="DR207" s="59"/>
      <c r="DS207" s="59"/>
    </row>
    <row r="208" spans="1:123" x14ac:dyDescent="0.2">
      <c r="A208" s="60"/>
      <c r="B208" s="61"/>
      <c r="C208" s="61"/>
      <c r="D208" s="62"/>
      <c r="E208" s="86" t="s">
        <v>261</v>
      </c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86"/>
      <c r="AI208" s="8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  <c r="BD208" s="58"/>
      <c r="BE208" s="58"/>
      <c r="BF208" s="58"/>
      <c r="BG208" s="58"/>
      <c r="BH208" s="58"/>
      <c r="BI208" s="58"/>
      <c r="BJ208" s="58"/>
      <c r="BK208" s="58"/>
      <c r="BL208" s="58"/>
      <c r="BM208" s="58"/>
      <c r="BN208" s="58"/>
      <c r="BO208" s="58"/>
      <c r="BP208" s="58"/>
      <c r="BQ208" s="58"/>
      <c r="BR208" s="58"/>
      <c r="BS208" s="58"/>
      <c r="BT208" s="58"/>
      <c r="BU208" s="58"/>
      <c r="BV208" s="58"/>
      <c r="BW208" s="58"/>
      <c r="BX208" s="58"/>
      <c r="BY208" s="58"/>
      <c r="BZ208" s="58"/>
      <c r="CA208" s="58"/>
      <c r="CB208" s="58"/>
      <c r="CC208" s="58"/>
      <c r="CD208" s="58"/>
      <c r="CE208" s="58"/>
      <c r="CF208" s="58"/>
      <c r="CG208" s="58"/>
      <c r="CH208" s="58"/>
      <c r="CI208" s="58"/>
      <c r="CJ208" s="58"/>
      <c r="CK208" s="58"/>
      <c r="CL208" s="58"/>
      <c r="CM208" s="58"/>
      <c r="CN208" s="58"/>
      <c r="CO208" s="58"/>
      <c r="CP208" s="58"/>
      <c r="CQ208" s="58"/>
      <c r="CR208" s="58"/>
      <c r="CS208" s="58"/>
      <c r="CT208" s="58"/>
      <c r="CU208" s="58"/>
      <c r="CV208" s="58"/>
      <c r="CW208" s="58"/>
      <c r="CX208" s="58"/>
      <c r="CY208" s="58"/>
      <c r="CZ208" s="58"/>
      <c r="DA208" s="58"/>
      <c r="DB208" s="58"/>
      <c r="DC208" s="58"/>
      <c r="DD208" s="58"/>
      <c r="DE208" s="58"/>
      <c r="DF208" s="58"/>
      <c r="DG208" s="58"/>
      <c r="DH208" s="59"/>
      <c r="DI208" s="59"/>
      <c r="DJ208" s="59"/>
      <c r="DK208" s="59"/>
      <c r="DL208" s="59"/>
      <c r="DM208" s="59"/>
      <c r="DN208" s="59"/>
      <c r="DO208" s="59"/>
      <c r="DP208" s="59"/>
      <c r="DQ208" s="59"/>
      <c r="DR208" s="59"/>
      <c r="DS208" s="59"/>
    </row>
    <row r="209" spans="1:123" x14ac:dyDescent="0.2">
      <c r="A209" s="60"/>
      <c r="B209" s="61"/>
      <c r="C209" s="61"/>
      <c r="D209" s="62"/>
      <c r="E209" s="86" t="s">
        <v>262</v>
      </c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86"/>
      <c r="AI209" s="8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  <c r="BD209" s="58"/>
      <c r="BE209" s="58"/>
      <c r="BF209" s="58"/>
      <c r="BG209" s="58"/>
      <c r="BH209" s="58"/>
      <c r="BI209" s="58"/>
      <c r="BJ209" s="58"/>
      <c r="BK209" s="58"/>
      <c r="BL209" s="58"/>
      <c r="BM209" s="58"/>
      <c r="BN209" s="58"/>
      <c r="BO209" s="58"/>
      <c r="BP209" s="58"/>
      <c r="BQ209" s="58"/>
      <c r="BR209" s="58"/>
      <c r="BS209" s="58"/>
      <c r="BT209" s="58"/>
      <c r="BU209" s="58"/>
      <c r="BV209" s="58"/>
      <c r="BW209" s="58"/>
      <c r="BX209" s="58"/>
      <c r="BY209" s="58"/>
      <c r="BZ209" s="58"/>
      <c r="CA209" s="58"/>
      <c r="CB209" s="58"/>
      <c r="CC209" s="58"/>
      <c r="CD209" s="58"/>
      <c r="CE209" s="58"/>
      <c r="CF209" s="58"/>
      <c r="CG209" s="58"/>
      <c r="CH209" s="58"/>
      <c r="CI209" s="58"/>
      <c r="CJ209" s="58"/>
      <c r="CK209" s="58"/>
      <c r="CL209" s="58"/>
      <c r="CM209" s="58"/>
      <c r="CN209" s="58"/>
      <c r="CO209" s="58"/>
      <c r="CP209" s="58"/>
      <c r="CQ209" s="58"/>
      <c r="CR209" s="58"/>
      <c r="CS209" s="58"/>
      <c r="CT209" s="58"/>
      <c r="CU209" s="58"/>
      <c r="CV209" s="58"/>
      <c r="CW209" s="58"/>
      <c r="CX209" s="58"/>
      <c r="CY209" s="58"/>
      <c r="CZ209" s="58"/>
      <c r="DA209" s="58"/>
      <c r="DB209" s="58"/>
      <c r="DC209" s="58"/>
      <c r="DD209" s="58"/>
      <c r="DE209" s="58"/>
      <c r="DF209" s="58"/>
      <c r="DG209" s="58"/>
      <c r="DH209" s="59"/>
      <c r="DI209" s="59"/>
      <c r="DJ209" s="59"/>
      <c r="DK209" s="59"/>
      <c r="DL209" s="59"/>
      <c r="DM209" s="59"/>
      <c r="DN209" s="59"/>
      <c r="DO209" s="59"/>
      <c r="DP209" s="59"/>
      <c r="DQ209" s="59"/>
      <c r="DR209" s="59"/>
      <c r="DS209" s="59"/>
    </row>
    <row r="210" spans="1:123" x14ac:dyDescent="0.2">
      <c r="A210" s="60"/>
      <c r="B210" s="61"/>
      <c r="C210" s="61"/>
      <c r="D210" s="62"/>
      <c r="E210" s="86" t="s">
        <v>263</v>
      </c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86"/>
      <c r="AI210" s="8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  <c r="BD210" s="58"/>
      <c r="BE210" s="58"/>
      <c r="BF210" s="58"/>
      <c r="BG210" s="58"/>
      <c r="BH210" s="58"/>
      <c r="BI210" s="58"/>
      <c r="BJ210" s="58"/>
      <c r="BK210" s="58"/>
      <c r="BL210" s="58"/>
      <c r="BM210" s="58"/>
      <c r="BN210" s="58"/>
      <c r="BO210" s="58"/>
      <c r="BP210" s="58"/>
      <c r="BQ210" s="58"/>
      <c r="BR210" s="58"/>
      <c r="BS210" s="58"/>
      <c r="BT210" s="58"/>
      <c r="BU210" s="58"/>
      <c r="BV210" s="58"/>
      <c r="BW210" s="58"/>
      <c r="BX210" s="58"/>
      <c r="BY210" s="58"/>
      <c r="BZ210" s="58"/>
      <c r="CA210" s="58"/>
      <c r="CB210" s="58"/>
      <c r="CC210" s="58"/>
      <c r="CD210" s="58"/>
      <c r="CE210" s="58"/>
      <c r="CF210" s="58"/>
      <c r="CG210" s="58"/>
      <c r="CH210" s="58"/>
      <c r="CI210" s="58"/>
      <c r="CJ210" s="58"/>
      <c r="CK210" s="58"/>
      <c r="CL210" s="58"/>
      <c r="CM210" s="58"/>
      <c r="CN210" s="58"/>
      <c r="CO210" s="58"/>
      <c r="CP210" s="58"/>
      <c r="CQ210" s="58"/>
      <c r="CR210" s="58"/>
      <c r="CS210" s="58"/>
      <c r="CT210" s="58"/>
      <c r="CU210" s="58"/>
      <c r="CV210" s="58"/>
      <c r="CW210" s="58"/>
      <c r="CX210" s="58"/>
      <c r="CY210" s="58"/>
      <c r="CZ210" s="58"/>
      <c r="DA210" s="58"/>
      <c r="DB210" s="58"/>
      <c r="DC210" s="58"/>
      <c r="DD210" s="58"/>
      <c r="DE210" s="58"/>
      <c r="DF210" s="58"/>
      <c r="DG210" s="58"/>
      <c r="DH210" s="59"/>
      <c r="DI210" s="59"/>
      <c r="DJ210" s="59"/>
      <c r="DK210" s="59"/>
      <c r="DL210" s="59"/>
      <c r="DM210" s="59"/>
      <c r="DN210" s="59"/>
      <c r="DO210" s="59"/>
      <c r="DP210" s="59"/>
      <c r="DQ210" s="59"/>
      <c r="DR210" s="59"/>
      <c r="DS210" s="59"/>
    </row>
    <row r="211" spans="1:123" x14ac:dyDescent="0.2">
      <c r="A211" s="65"/>
      <c r="B211" s="66"/>
      <c r="C211" s="66"/>
      <c r="D211" s="67"/>
      <c r="E211" s="100" t="s">
        <v>264</v>
      </c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100"/>
      <c r="W211" s="100"/>
      <c r="X211" s="100"/>
      <c r="Y211" s="100"/>
      <c r="Z211" s="100"/>
      <c r="AA211" s="100"/>
      <c r="AB211" s="100"/>
      <c r="AC211" s="100"/>
      <c r="AD211" s="100"/>
      <c r="AE211" s="100"/>
      <c r="AF211" s="100"/>
      <c r="AG211" s="100"/>
      <c r="AH211" s="100"/>
      <c r="AI211" s="101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  <c r="BD211" s="58"/>
      <c r="BE211" s="58"/>
      <c r="BF211" s="58"/>
      <c r="BG211" s="58"/>
      <c r="BH211" s="58"/>
      <c r="BI211" s="58"/>
      <c r="BJ211" s="58"/>
      <c r="BK211" s="58"/>
      <c r="BL211" s="58"/>
      <c r="BM211" s="58"/>
      <c r="BN211" s="58"/>
      <c r="BO211" s="58"/>
      <c r="BP211" s="58"/>
      <c r="BQ211" s="58"/>
      <c r="BR211" s="58"/>
      <c r="BS211" s="58"/>
      <c r="BT211" s="58"/>
      <c r="BU211" s="58"/>
      <c r="BV211" s="58"/>
      <c r="BW211" s="58"/>
      <c r="BX211" s="58"/>
      <c r="BY211" s="58"/>
      <c r="BZ211" s="58"/>
      <c r="CA211" s="58"/>
      <c r="CB211" s="58"/>
      <c r="CC211" s="58"/>
      <c r="CD211" s="58"/>
      <c r="CE211" s="58"/>
      <c r="CF211" s="58"/>
      <c r="CG211" s="58"/>
      <c r="CH211" s="58"/>
      <c r="CI211" s="58"/>
      <c r="CJ211" s="58"/>
      <c r="CK211" s="58"/>
      <c r="CL211" s="58"/>
      <c r="CM211" s="58"/>
      <c r="CN211" s="58"/>
      <c r="CO211" s="58"/>
      <c r="CP211" s="58"/>
      <c r="CQ211" s="58"/>
      <c r="CR211" s="58"/>
      <c r="CS211" s="58"/>
      <c r="CT211" s="58"/>
      <c r="CU211" s="58"/>
      <c r="CV211" s="58"/>
      <c r="CW211" s="58"/>
      <c r="CX211" s="58"/>
      <c r="CY211" s="58"/>
      <c r="CZ211" s="58"/>
      <c r="DA211" s="58"/>
      <c r="DB211" s="58"/>
      <c r="DC211" s="58"/>
      <c r="DD211" s="58"/>
      <c r="DE211" s="58"/>
      <c r="DF211" s="58"/>
      <c r="DG211" s="58"/>
      <c r="DH211" s="59"/>
      <c r="DI211" s="59"/>
      <c r="DJ211" s="59"/>
      <c r="DK211" s="59"/>
      <c r="DL211" s="59"/>
      <c r="DM211" s="59"/>
      <c r="DN211" s="59"/>
      <c r="DO211" s="59"/>
      <c r="DP211" s="59"/>
      <c r="DQ211" s="59"/>
      <c r="DR211" s="59"/>
      <c r="DS211" s="59"/>
    </row>
    <row r="212" spans="1:123" x14ac:dyDescent="0.2">
      <c r="A212" s="52" t="s">
        <v>247</v>
      </c>
      <c r="B212" s="53"/>
      <c r="C212" s="53"/>
      <c r="D212" s="54"/>
      <c r="E212" s="84" t="s">
        <v>265</v>
      </c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  <c r="AD212" s="84"/>
      <c r="AE212" s="84"/>
      <c r="AF212" s="84"/>
      <c r="AG212" s="84"/>
      <c r="AH212" s="84"/>
      <c r="AI212" s="85"/>
      <c r="AJ212" s="57" t="s">
        <v>66</v>
      </c>
      <c r="AK212" s="57"/>
      <c r="AL212" s="57"/>
      <c r="AM212" s="57"/>
      <c r="AN212" s="57"/>
      <c r="AO212" s="57"/>
      <c r="AP212" s="57"/>
      <c r="AQ212" s="57"/>
      <c r="AR212" s="57"/>
      <c r="AS212" s="57"/>
      <c r="AT212" s="58">
        <v>6.4999999999999994E-5</v>
      </c>
      <c r="AU212" s="58"/>
      <c r="AV212" s="58"/>
      <c r="AW212" s="58"/>
      <c r="AX212" s="58"/>
      <c r="AY212" s="58"/>
      <c r="AZ212" s="58"/>
      <c r="BA212" s="58"/>
      <c r="BB212" s="58"/>
      <c r="BC212" s="58"/>
      <c r="BD212" s="58"/>
      <c r="BE212" s="58">
        <v>6.3999999999999997E-5</v>
      </c>
      <c r="BF212" s="58"/>
      <c r="BG212" s="58"/>
      <c r="BH212" s="58"/>
      <c r="BI212" s="58"/>
      <c r="BJ212" s="58"/>
      <c r="BK212" s="58"/>
      <c r="BL212" s="58"/>
      <c r="BM212" s="58"/>
      <c r="BN212" s="58"/>
      <c r="BO212" s="58"/>
      <c r="BP212" s="58">
        <v>0</v>
      </c>
      <c r="BQ212" s="58"/>
      <c r="BR212" s="58"/>
      <c r="BS212" s="58"/>
      <c r="BT212" s="58"/>
      <c r="BU212" s="58"/>
      <c r="BV212" s="58"/>
      <c r="BW212" s="58"/>
      <c r="BX212" s="58"/>
      <c r="BY212" s="58"/>
      <c r="BZ212" s="58"/>
      <c r="CA212" s="58">
        <v>0</v>
      </c>
      <c r="CB212" s="58"/>
      <c r="CC212" s="58"/>
      <c r="CD212" s="58"/>
      <c r="CE212" s="58"/>
      <c r="CF212" s="58"/>
      <c r="CG212" s="58"/>
      <c r="CH212" s="58"/>
      <c r="CI212" s="58"/>
      <c r="CJ212" s="58"/>
      <c r="CK212" s="58"/>
      <c r="CL212" s="58">
        <v>0</v>
      </c>
      <c r="CM212" s="58"/>
      <c r="CN212" s="58"/>
      <c r="CO212" s="58"/>
      <c r="CP212" s="58"/>
      <c r="CQ212" s="58"/>
      <c r="CR212" s="58"/>
      <c r="CS212" s="58"/>
      <c r="CT212" s="58"/>
      <c r="CU212" s="58"/>
      <c r="CV212" s="58"/>
      <c r="CW212" s="58">
        <v>0</v>
      </c>
      <c r="CX212" s="58"/>
      <c r="CY212" s="58"/>
      <c r="CZ212" s="58"/>
      <c r="DA212" s="58"/>
      <c r="DB212" s="58"/>
      <c r="DC212" s="58"/>
      <c r="DD212" s="58"/>
      <c r="DE212" s="58"/>
      <c r="DF212" s="58"/>
      <c r="DG212" s="58"/>
      <c r="DH212" s="59" t="s">
        <v>346</v>
      </c>
      <c r="DI212" s="59"/>
      <c r="DJ212" s="59"/>
      <c r="DK212" s="59"/>
      <c r="DL212" s="59"/>
      <c r="DM212" s="59"/>
      <c r="DN212" s="59"/>
      <c r="DO212" s="59"/>
      <c r="DP212" s="59"/>
      <c r="DQ212" s="59"/>
      <c r="DR212" s="59"/>
      <c r="DS212" s="59"/>
    </row>
    <row r="213" spans="1:123" x14ac:dyDescent="0.2">
      <c r="A213" s="60"/>
      <c r="B213" s="61"/>
      <c r="C213" s="61"/>
      <c r="D213" s="62"/>
      <c r="E213" s="86" t="s">
        <v>266</v>
      </c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86"/>
      <c r="AI213" s="8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  <c r="BD213" s="58"/>
      <c r="BE213" s="58"/>
      <c r="BF213" s="58"/>
      <c r="BG213" s="58"/>
      <c r="BH213" s="58"/>
      <c r="BI213" s="58"/>
      <c r="BJ213" s="58"/>
      <c r="BK213" s="58"/>
      <c r="BL213" s="58"/>
      <c r="BM213" s="58"/>
      <c r="BN213" s="58"/>
      <c r="BO213" s="58"/>
      <c r="BP213" s="58"/>
      <c r="BQ213" s="58"/>
      <c r="BR213" s="58"/>
      <c r="BS213" s="58"/>
      <c r="BT213" s="58"/>
      <c r="BU213" s="58"/>
      <c r="BV213" s="58"/>
      <c r="BW213" s="58"/>
      <c r="BX213" s="58"/>
      <c r="BY213" s="58"/>
      <c r="BZ213" s="58"/>
      <c r="CA213" s="58"/>
      <c r="CB213" s="58"/>
      <c r="CC213" s="58"/>
      <c r="CD213" s="58"/>
      <c r="CE213" s="58"/>
      <c r="CF213" s="58"/>
      <c r="CG213" s="58"/>
      <c r="CH213" s="58"/>
      <c r="CI213" s="58"/>
      <c r="CJ213" s="58"/>
      <c r="CK213" s="58"/>
      <c r="CL213" s="58"/>
      <c r="CM213" s="58"/>
      <c r="CN213" s="58"/>
      <c r="CO213" s="58"/>
      <c r="CP213" s="58"/>
      <c r="CQ213" s="58"/>
      <c r="CR213" s="58"/>
      <c r="CS213" s="58"/>
      <c r="CT213" s="58"/>
      <c r="CU213" s="58"/>
      <c r="CV213" s="58"/>
      <c r="CW213" s="58"/>
      <c r="CX213" s="58"/>
      <c r="CY213" s="58"/>
      <c r="CZ213" s="58"/>
      <c r="DA213" s="58"/>
      <c r="DB213" s="58"/>
      <c r="DC213" s="58"/>
      <c r="DD213" s="58"/>
      <c r="DE213" s="58"/>
      <c r="DF213" s="58"/>
      <c r="DG213" s="58"/>
      <c r="DH213" s="59"/>
      <c r="DI213" s="59"/>
      <c r="DJ213" s="59"/>
      <c r="DK213" s="59"/>
      <c r="DL213" s="59"/>
      <c r="DM213" s="59"/>
      <c r="DN213" s="59"/>
      <c r="DO213" s="59"/>
      <c r="DP213" s="59"/>
      <c r="DQ213" s="59"/>
      <c r="DR213" s="59"/>
      <c r="DS213" s="59"/>
    </row>
    <row r="214" spans="1:123" x14ac:dyDescent="0.2">
      <c r="A214" s="60"/>
      <c r="B214" s="61"/>
      <c r="C214" s="61"/>
      <c r="D214" s="62"/>
      <c r="E214" s="86" t="s">
        <v>267</v>
      </c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86"/>
      <c r="AI214" s="8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  <c r="BD214" s="58"/>
      <c r="BE214" s="58"/>
      <c r="BF214" s="58"/>
      <c r="BG214" s="58"/>
      <c r="BH214" s="58"/>
      <c r="BI214" s="58"/>
      <c r="BJ214" s="58"/>
      <c r="BK214" s="58"/>
      <c r="BL214" s="58"/>
      <c r="BM214" s="58"/>
      <c r="BN214" s="58"/>
      <c r="BO214" s="58"/>
      <c r="BP214" s="58"/>
      <c r="BQ214" s="58"/>
      <c r="BR214" s="58"/>
      <c r="BS214" s="58"/>
      <c r="BT214" s="58"/>
      <c r="BU214" s="58"/>
      <c r="BV214" s="58"/>
      <c r="BW214" s="58"/>
      <c r="BX214" s="58"/>
      <c r="BY214" s="58"/>
      <c r="BZ214" s="58"/>
      <c r="CA214" s="58"/>
      <c r="CB214" s="58"/>
      <c r="CC214" s="58"/>
      <c r="CD214" s="58"/>
      <c r="CE214" s="58"/>
      <c r="CF214" s="58"/>
      <c r="CG214" s="58"/>
      <c r="CH214" s="58"/>
      <c r="CI214" s="58"/>
      <c r="CJ214" s="58"/>
      <c r="CK214" s="58"/>
      <c r="CL214" s="58"/>
      <c r="CM214" s="58"/>
      <c r="CN214" s="58"/>
      <c r="CO214" s="58"/>
      <c r="CP214" s="58"/>
      <c r="CQ214" s="58"/>
      <c r="CR214" s="58"/>
      <c r="CS214" s="58"/>
      <c r="CT214" s="58"/>
      <c r="CU214" s="58"/>
      <c r="CV214" s="58"/>
      <c r="CW214" s="58"/>
      <c r="CX214" s="58"/>
      <c r="CY214" s="58"/>
      <c r="CZ214" s="58"/>
      <c r="DA214" s="58"/>
      <c r="DB214" s="58"/>
      <c r="DC214" s="58"/>
      <c r="DD214" s="58"/>
      <c r="DE214" s="58"/>
      <c r="DF214" s="58"/>
      <c r="DG214" s="58"/>
      <c r="DH214" s="59"/>
      <c r="DI214" s="59"/>
      <c r="DJ214" s="59"/>
      <c r="DK214" s="59"/>
      <c r="DL214" s="59"/>
      <c r="DM214" s="59"/>
      <c r="DN214" s="59"/>
      <c r="DO214" s="59"/>
      <c r="DP214" s="59"/>
      <c r="DQ214" s="59"/>
      <c r="DR214" s="59"/>
      <c r="DS214" s="59"/>
    </row>
    <row r="215" spans="1:123" x14ac:dyDescent="0.2">
      <c r="A215" s="60"/>
      <c r="B215" s="61"/>
      <c r="C215" s="61"/>
      <c r="D215" s="62"/>
      <c r="E215" s="86" t="s">
        <v>268</v>
      </c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86"/>
      <c r="AI215" s="8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  <c r="BD215" s="58"/>
      <c r="BE215" s="58"/>
      <c r="BF215" s="58"/>
      <c r="BG215" s="58"/>
      <c r="BH215" s="58"/>
      <c r="BI215" s="58"/>
      <c r="BJ215" s="58"/>
      <c r="BK215" s="58"/>
      <c r="BL215" s="58"/>
      <c r="BM215" s="58"/>
      <c r="BN215" s="58"/>
      <c r="BO215" s="58"/>
      <c r="BP215" s="58"/>
      <c r="BQ215" s="58"/>
      <c r="BR215" s="58"/>
      <c r="BS215" s="58"/>
      <c r="BT215" s="58"/>
      <c r="BU215" s="58"/>
      <c r="BV215" s="58"/>
      <c r="BW215" s="58"/>
      <c r="BX215" s="58"/>
      <c r="BY215" s="58"/>
      <c r="BZ215" s="58"/>
      <c r="CA215" s="58"/>
      <c r="CB215" s="58"/>
      <c r="CC215" s="58"/>
      <c r="CD215" s="58"/>
      <c r="CE215" s="58"/>
      <c r="CF215" s="58"/>
      <c r="CG215" s="58"/>
      <c r="CH215" s="58"/>
      <c r="CI215" s="58"/>
      <c r="CJ215" s="58"/>
      <c r="CK215" s="58"/>
      <c r="CL215" s="58"/>
      <c r="CM215" s="58"/>
      <c r="CN215" s="58"/>
      <c r="CO215" s="58"/>
      <c r="CP215" s="58"/>
      <c r="CQ215" s="58"/>
      <c r="CR215" s="58"/>
      <c r="CS215" s="58"/>
      <c r="CT215" s="58"/>
      <c r="CU215" s="58"/>
      <c r="CV215" s="58"/>
      <c r="CW215" s="58"/>
      <c r="CX215" s="58"/>
      <c r="CY215" s="58"/>
      <c r="CZ215" s="58"/>
      <c r="DA215" s="58"/>
      <c r="DB215" s="58"/>
      <c r="DC215" s="58"/>
      <c r="DD215" s="58"/>
      <c r="DE215" s="58"/>
      <c r="DF215" s="58"/>
      <c r="DG215" s="58"/>
      <c r="DH215" s="59"/>
      <c r="DI215" s="59"/>
      <c r="DJ215" s="59"/>
      <c r="DK215" s="59"/>
      <c r="DL215" s="59"/>
      <c r="DM215" s="59"/>
      <c r="DN215" s="59"/>
      <c r="DO215" s="59"/>
      <c r="DP215" s="59"/>
      <c r="DQ215" s="59"/>
      <c r="DR215" s="59"/>
      <c r="DS215" s="59"/>
    </row>
    <row r="216" spans="1:123" x14ac:dyDescent="0.2">
      <c r="A216" s="60"/>
      <c r="B216" s="61"/>
      <c r="C216" s="61"/>
      <c r="D216" s="62"/>
      <c r="E216" s="86" t="s">
        <v>269</v>
      </c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86"/>
      <c r="AI216" s="8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  <c r="BD216" s="58"/>
      <c r="BE216" s="58"/>
      <c r="BF216" s="58"/>
      <c r="BG216" s="58"/>
      <c r="BH216" s="58"/>
      <c r="BI216" s="58"/>
      <c r="BJ216" s="58"/>
      <c r="BK216" s="58"/>
      <c r="BL216" s="58"/>
      <c r="BM216" s="58"/>
      <c r="BN216" s="58"/>
      <c r="BO216" s="58"/>
      <c r="BP216" s="58"/>
      <c r="BQ216" s="58"/>
      <c r="BR216" s="58"/>
      <c r="BS216" s="58"/>
      <c r="BT216" s="58"/>
      <c r="BU216" s="58"/>
      <c r="BV216" s="58"/>
      <c r="BW216" s="58"/>
      <c r="BX216" s="58"/>
      <c r="BY216" s="58"/>
      <c r="BZ216" s="58"/>
      <c r="CA216" s="58"/>
      <c r="CB216" s="58"/>
      <c r="CC216" s="58"/>
      <c r="CD216" s="58"/>
      <c r="CE216" s="58"/>
      <c r="CF216" s="58"/>
      <c r="CG216" s="58"/>
      <c r="CH216" s="58"/>
      <c r="CI216" s="58"/>
      <c r="CJ216" s="58"/>
      <c r="CK216" s="58"/>
      <c r="CL216" s="58"/>
      <c r="CM216" s="58"/>
      <c r="CN216" s="58"/>
      <c r="CO216" s="58"/>
      <c r="CP216" s="58"/>
      <c r="CQ216" s="58"/>
      <c r="CR216" s="58"/>
      <c r="CS216" s="58"/>
      <c r="CT216" s="58"/>
      <c r="CU216" s="58"/>
      <c r="CV216" s="58"/>
      <c r="CW216" s="58"/>
      <c r="CX216" s="58"/>
      <c r="CY216" s="58"/>
      <c r="CZ216" s="58"/>
      <c r="DA216" s="58"/>
      <c r="DB216" s="58"/>
      <c r="DC216" s="58"/>
      <c r="DD216" s="58"/>
      <c r="DE216" s="58"/>
      <c r="DF216" s="58"/>
      <c r="DG216" s="58"/>
      <c r="DH216" s="59"/>
      <c r="DI216" s="59"/>
      <c r="DJ216" s="59"/>
      <c r="DK216" s="59"/>
      <c r="DL216" s="59"/>
      <c r="DM216" s="59"/>
      <c r="DN216" s="59"/>
      <c r="DO216" s="59"/>
      <c r="DP216" s="59"/>
      <c r="DQ216" s="59"/>
      <c r="DR216" s="59"/>
      <c r="DS216" s="59"/>
    </row>
    <row r="217" spans="1:123" x14ac:dyDescent="0.2">
      <c r="A217" s="65"/>
      <c r="B217" s="66"/>
      <c r="C217" s="66"/>
      <c r="D217" s="67"/>
      <c r="E217" s="100" t="s">
        <v>270</v>
      </c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1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  <c r="BD217" s="58"/>
      <c r="BE217" s="58"/>
      <c r="BF217" s="58"/>
      <c r="BG217" s="58"/>
      <c r="BH217" s="58"/>
      <c r="BI217" s="58"/>
      <c r="BJ217" s="58"/>
      <c r="BK217" s="58"/>
      <c r="BL217" s="58"/>
      <c r="BM217" s="58"/>
      <c r="BN217" s="58"/>
      <c r="BO217" s="58"/>
      <c r="BP217" s="58"/>
      <c r="BQ217" s="58"/>
      <c r="BR217" s="58"/>
      <c r="BS217" s="58"/>
      <c r="BT217" s="58"/>
      <c r="BU217" s="58"/>
      <c r="BV217" s="58"/>
      <c r="BW217" s="58"/>
      <c r="BX217" s="58"/>
      <c r="BY217" s="58"/>
      <c r="BZ217" s="58"/>
      <c r="CA217" s="58"/>
      <c r="CB217" s="58"/>
      <c r="CC217" s="58"/>
      <c r="CD217" s="58"/>
      <c r="CE217" s="58"/>
      <c r="CF217" s="58"/>
      <c r="CG217" s="58"/>
      <c r="CH217" s="58"/>
      <c r="CI217" s="58"/>
      <c r="CJ217" s="58"/>
      <c r="CK217" s="58"/>
      <c r="CL217" s="58"/>
      <c r="CM217" s="58"/>
      <c r="CN217" s="58"/>
      <c r="CO217" s="58"/>
      <c r="CP217" s="58"/>
      <c r="CQ217" s="58"/>
      <c r="CR217" s="58"/>
      <c r="CS217" s="58"/>
      <c r="CT217" s="58"/>
      <c r="CU217" s="58"/>
      <c r="CV217" s="58"/>
      <c r="CW217" s="58"/>
      <c r="CX217" s="58"/>
      <c r="CY217" s="58"/>
      <c r="CZ217" s="58"/>
      <c r="DA217" s="58"/>
      <c r="DB217" s="58"/>
      <c r="DC217" s="58"/>
      <c r="DD217" s="58"/>
      <c r="DE217" s="58"/>
      <c r="DF217" s="58"/>
      <c r="DG217" s="58"/>
      <c r="DH217" s="59"/>
      <c r="DI217" s="59"/>
      <c r="DJ217" s="59"/>
      <c r="DK217" s="59"/>
      <c r="DL217" s="59"/>
      <c r="DM217" s="59"/>
      <c r="DN217" s="59"/>
      <c r="DO217" s="59"/>
      <c r="DP217" s="59"/>
      <c r="DQ217" s="59"/>
      <c r="DR217" s="59"/>
      <c r="DS217" s="59"/>
    </row>
    <row r="218" spans="1:123" x14ac:dyDescent="0.2">
      <c r="A218" s="52" t="s">
        <v>248</v>
      </c>
      <c r="B218" s="53"/>
      <c r="C218" s="53"/>
      <c r="D218" s="54"/>
      <c r="E218" s="84" t="s">
        <v>271</v>
      </c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  <c r="Q218" s="84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  <c r="AD218" s="84"/>
      <c r="AE218" s="84"/>
      <c r="AF218" s="84"/>
      <c r="AG218" s="84"/>
      <c r="AH218" s="84"/>
      <c r="AI218" s="85"/>
      <c r="AJ218" s="57" t="s">
        <v>150</v>
      </c>
      <c r="AK218" s="57"/>
      <c r="AL218" s="57"/>
      <c r="AM218" s="57"/>
      <c r="AN218" s="57"/>
      <c r="AO218" s="57"/>
      <c r="AP218" s="57"/>
      <c r="AQ218" s="57"/>
      <c r="AR218" s="57"/>
      <c r="AS218" s="57"/>
      <c r="AT218" s="58">
        <f>ROUND((1197261955.33-871254098.61)/1000,1)</f>
        <v>326007.90000000002</v>
      </c>
      <c r="AU218" s="58"/>
      <c r="AV218" s="58"/>
      <c r="AW218" s="58"/>
      <c r="AX218" s="58"/>
      <c r="AY218" s="58"/>
      <c r="AZ218" s="58"/>
      <c r="BA218" s="58"/>
      <c r="BB218" s="58"/>
      <c r="BC218" s="58"/>
      <c r="BD218" s="58"/>
      <c r="BE218" s="58">
        <f t="shared" ref="BE218" si="19">ROUND((1197261955.33-871254098.61)/1000,1)</f>
        <v>326007.90000000002</v>
      </c>
      <c r="BF218" s="58"/>
      <c r="BG218" s="58"/>
      <c r="BH218" s="58"/>
      <c r="BI218" s="58"/>
      <c r="BJ218" s="58"/>
      <c r="BK218" s="58"/>
      <c r="BL218" s="58"/>
      <c r="BM218" s="58"/>
      <c r="BN218" s="58"/>
      <c r="BO218" s="58"/>
      <c r="BP218" s="58">
        <f t="shared" ref="BP218" si="20">ROUND((1197261955.33-871254098.61)/1000,1)</f>
        <v>326007.90000000002</v>
      </c>
      <c r="BQ218" s="58"/>
      <c r="BR218" s="58"/>
      <c r="BS218" s="58"/>
      <c r="BT218" s="58"/>
      <c r="BU218" s="58"/>
      <c r="BV218" s="58"/>
      <c r="BW218" s="58"/>
      <c r="BX218" s="58"/>
      <c r="BY218" s="58"/>
      <c r="BZ218" s="58"/>
      <c r="CA218" s="58">
        <f t="shared" ref="CA218" si="21">ROUND((1197261955.33-871254098.61)/1000,1)</f>
        <v>326007.90000000002</v>
      </c>
      <c r="CB218" s="58"/>
      <c r="CC218" s="58"/>
      <c r="CD218" s="58"/>
      <c r="CE218" s="58"/>
      <c r="CF218" s="58"/>
      <c r="CG218" s="58"/>
      <c r="CH218" s="58"/>
      <c r="CI218" s="58"/>
      <c r="CJ218" s="58"/>
      <c r="CK218" s="58"/>
      <c r="CL218" s="58">
        <f t="shared" ref="CL218" si="22">ROUND((1197261955.33-871254098.61)/1000,1)</f>
        <v>326007.90000000002</v>
      </c>
      <c r="CM218" s="58"/>
      <c r="CN218" s="58"/>
      <c r="CO218" s="58"/>
      <c r="CP218" s="58"/>
      <c r="CQ218" s="58"/>
      <c r="CR218" s="58"/>
      <c r="CS218" s="58"/>
      <c r="CT218" s="58"/>
      <c r="CU218" s="58"/>
      <c r="CV218" s="58"/>
      <c r="CW218" s="58">
        <f t="shared" ref="CW218" si="23">ROUND((1197261955.33-871254098.61)/1000,1)</f>
        <v>326007.90000000002</v>
      </c>
      <c r="CX218" s="58"/>
      <c r="CY218" s="58"/>
      <c r="CZ218" s="58"/>
      <c r="DA218" s="58"/>
      <c r="DB218" s="58"/>
      <c r="DC218" s="58"/>
      <c r="DD218" s="58"/>
      <c r="DE218" s="58"/>
      <c r="DF218" s="58"/>
      <c r="DG218" s="58"/>
      <c r="DH218" s="59" t="s">
        <v>331</v>
      </c>
      <c r="DI218" s="59"/>
      <c r="DJ218" s="59"/>
      <c r="DK218" s="59"/>
      <c r="DL218" s="59"/>
      <c r="DM218" s="59"/>
      <c r="DN218" s="59"/>
      <c r="DO218" s="59"/>
      <c r="DP218" s="59"/>
      <c r="DQ218" s="59"/>
      <c r="DR218" s="59"/>
      <c r="DS218" s="59"/>
    </row>
    <row r="219" spans="1:123" x14ac:dyDescent="0.2">
      <c r="A219" s="60"/>
      <c r="B219" s="61"/>
      <c r="C219" s="61"/>
      <c r="D219" s="62"/>
      <c r="E219" s="86" t="s">
        <v>272</v>
      </c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86"/>
      <c r="AI219" s="8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  <c r="BD219" s="58"/>
      <c r="BE219" s="58"/>
      <c r="BF219" s="58"/>
      <c r="BG219" s="58"/>
      <c r="BH219" s="58"/>
      <c r="BI219" s="58"/>
      <c r="BJ219" s="58"/>
      <c r="BK219" s="58"/>
      <c r="BL219" s="58"/>
      <c r="BM219" s="58"/>
      <c r="BN219" s="58"/>
      <c r="BO219" s="58"/>
      <c r="BP219" s="58"/>
      <c r="BQ219" s="58"/>
      <c r="BR219" s="58"/>
      <c r="BS219" s="58"/>
      <c r="BT219" s="58"/>
      <c r="BU219" s="58"/>
      <c r="BV219" s="58"/>
      <c r="BW219" s="58"/>
      <c r="BX219" s="58"/>
      <c r="BY219" s="58"/>
      <c r="BZ219" s="58"/>
      <c r="CA219" s="58"/>
      <c r="CB219" s="58"/>
      <c r="CC219" s="58"/>
      <c r="CD219" s="58"/>
      <c r="CE219" s="58"/>
      <c r="CF219" s="58"/>
      <c r="CG219" s="58"/>
      <c r="CH219" s="58"/>
      <c r="CI219" s="58"/>
      <c r="CJ219" s="58"/>
      <c r="CK219" s="58"/>
      <c r="CL219" s="58"/>
      <c r="CM219" s="58"/>
      <c r="CN219" s="58"/>
      <c r="CO219" s="58"/>
      <c r="CP219" s="58"/>
      <c r="CQ219" s="58"/>
      <c r="CR219" s="58"/>
      <c r="CS219" s="58"/>
      <c r="CT219" s="58"/>
      <c r="CU219" s="58"/>
      <c r="CV219" s="58"/>
      <c r="CW219" s="58"/>
      <c r="CX219" s="58"/>
      <c r="CY219" s="58"/>
      <c r="CZ219" s="58"/>
      <c r="DA219" s="58"/>
      <c r="DB219" s="58"/>
      <c r="DC219" s="58"/>
      <c r="DD219" s="58"/>
      <c r="DE219" s="58"/>
      <c r="DF219" s="58"/>
      <c r="DG219" s="58"/>
      <c r="DH219" s="59"/>
      <c r="DI219" s="59"/>
      <c r="DJ219" s="59"/>
      <c r="DK219" s="59"/>
      <c r="DL219" s="59"/>
      <c r="DM219" s="59"/>
      <c r="DN219" s="59"/>
      <c r="DO219" s="59"/>
      <c r="DP219" s="59"/>
      <c r="DQ219" s="59"/>
      <c r="DR219" s="59"/>
      <c r="DS219" s="59"/>
    </row>
    <row r="220" spans="1:123" x14ac:dyDescent="0.2">
      <c r="A220" s="60"/>
      <c r="B220" s="61"/>
      <c r="C220" s="61"/>
      <c r="D220" s="62"/>
      <c r="E220" s="86" t="s">
        <v>302</v>
      </c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86"/>
      <c r="AI220" s="8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  <c r="BD220" s="58"/>
      <c r="BE220" s="58"/>
      <c r="BF220" s="58"/>
      <c r="BG220" s="58"/>
      <c r="BH220" s="58"/>
      <c r="BI220" s="58"/>
      <c r="BJ220" s="58"/>
      <c r="BK220" s="58"/>
      <c r="BL220" s="58"/>
      <c r="BM220" s="58"/>
      <c r="BN220" s="58"/>
      <c r="BO220" s="58"/>
      <c r="BP220" s="58"/>
      <c r="BQ220" s="58"/>
      <c r="BR220" s="58"/>
      <c r="BS220" s="58"/>
      <c r="BT220" s="58"/>
      <c r="BU220" s="58"/>
      <c r="BV220" s="58"/>
      <c r="BW220" s="58"/>
      <c r="BX220" s="58"/>
      <c r="BY220" s="58"/>
      <c r="BZ220" s="58"/>
      <c r="CA220" s="58"/>
      <c r="CB220" s="58"/>
      <c r="CC220" s="58"/>
      <c r="CD220" s="58"/>
      <c r="CE220" s="58"/>
      <c r="CF220" s="58"/>
      <c r="CG220" s="58"/>
      <c r="CH220" s="58"/>
      <c r="CI220" s="58"/>
      <c r="CJ220" s="58"/>
      <c r="CK220" s="58"/>
      <c r="CL220" s="58"/>
      <c r="CM220" s="58"/>
      <c r="CN220" s="58"/>
      <c r="CO220" s="58"/>
      <c r="CP220" s="58"/>
      <c r="CQ220" s="58"/>
      <c r="CR220" s="58"/>
      <c r="CS220" s="58"/>
      <c r="CT220" s="58"/>
      <c r="CU220" s="58"/>
      <c r="CV220" s="58"/>
      <c r="CW220" s="58"/>
      <c r="CX220" s="58"/>
      <c r="CY220" s="58"/>
      <c r="CZ220" s="58"/>
      <c r="DA220" s="58"/>
      <c r="DB220" s="58"/>
      <c r="DC220" s="58"/>
      <c r="DD220" s="58"/>
      <c r="DE220" s="58"/>
      <c r="DF220" s="58"/>
      <c r="DG220" s="58"/>
      <c r="DH220" s="59"/>
      <c r="DI220" s="59"/>
      <c r="DJ220" s="59"/>
      <c r="DK220" s="59"/>
      <c r="DL220" s="59"/>
      <c r="DM220" s="59"/>
      <c r="DN220" s="59"/>
      <c r="DO220" s="59"/>
      <c r="DP220" s="59"/>
      <c r="DQ220" s="59"/>
      <c r="DR220" s="59"/>
      <c r="DS220" s="59"/>
    </row>
    <row r="221" spans="1:123" x14ac:dyDescent="0.2">
      <c r="A221" s="60"/>
      <c r="B221" s="61"/>
      <c r="C221" s="61"/>
      <c r="D221" s="62"/>
      <c r="E221" s="86" t="s">
        <v>82</v>
      </c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86"/>
      <c r="AI221" s="8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  <c r="BD221" s="58"/>
      <c r="BE221" s="58"/>
      <c r="BF221" s="58"/>
      <c r="BG221" s="58"/>
      <c r="BH221" s="58"/>
      <c r="BI221" s="58"/>
      <c r="BJ221" s="58"/>
      <c r="BK221" s="58"/>
      <c r="BL221" s="58"/>
      <c r="BM221" s="58"/>
      <c r="BN221" s="58"/>
      <c r="BO221" s="58"/>
      <c r="BP221" s="58"/>
      <c r="BQ221" s="58"/>
      <c r="BR221" s="58"/>
      <c r="BS221" s="58"/>
      <c r="BT221" s="58"/>
      <c r="BU221" s="58"/>
      <c r="BV221" s="58"/>
      <c r="BW221" s="58"/>
      <c r="BX221" s="58"/>
      <c r="BY221" s="58"/>
      <c r="BZ221" s="58"/>
      <c r="CA221" s="58"/>
      <c r="CB221" s="58"/>
      <c r="CC221" s="58"/>
      <c r="CD221" s="58"/>
      <c r="CE221" s="58"/>
      <c r="CF221" s="58"/>
      <c r="CG221" s="58"/>
      <c r="CH221" s="58"/>
      <c r="CI221" s="58"/>
      <c r="CJ221" s="58"/>
      <c r="CK221" s="58"/>
      <c r="CL221" s="58"/>
      <c r="CM221" s="58"/>
      <c r="CN221" s="58"/>
      <c r="CO221" s="58"/>
      <c r="CP221" s="58"/>
      <c r="CQ221" s="58"/>
      <c r="CR221" s="58"/>
      <c r="CS221" s="58"/>
      <c r="CT221" s="58"/>
      <c r="CU221" s="58"/>
      <c r="CV221" s="58"/>
      <c r="CW221" s="58"/>
      <c r="CX221" s="58"/>
      <c r="CY221" s="58"/>
      <c r="CZ221" s="58"/>
      <c r="DA221" s="58"/>
      <c r="DB221" s="58"/>
      <c r="DC221" s="58"/>
      <c r="DD221" s="58"/>
      <c r="DE221" s="58"/>
      <c r="DF221" s="58"/>
      <c r="DG221" s="58"/>
      <c r="DH221" s="59"/>
      <c r="DI221" s="59"/>
      <c r="DJ221" s="59"/>
      <c r="DK221" s="59"/>
      <c r="DL221" s="59"/>
      <c r="DM221" s="59"/>
      <c r="DN221" s="59"/>
      <c r="DO221" s="59"/>
      <c r="DP221" s="59"/>
      <c r="DQ221" s="59"/>
      <c r="DR221" s="59"/>
      <c r="DS221" s="59"/>
    </row>
    <row r="222" spans="1:123" x14ac:dyDescent="0.2">
      <c r="A222" s="65"/>
      <c r="B222" s="66"/>
      <c r="C222" s="66"/>
      <c r="D222" s="67"/>
      <c r="E222" s="100" t="s">
        <v>83</v>
      </c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100"/>
      <c r="W222" s="100"/>
      <c r="X222" s="100"/>
      <c r="Y222" s="100"/>
      <c r="Z222" s="100"/>
      <c r="AA222" s="100"/>
      <c r="AB222" s="100"/>
      <c r="AC222" s="100"/>
      <c r="AD222" s="100"/>
      <c r="AE222" s="100"/>
      <c r="AF222" s="100"/>
      <c r="AG222" s="100"/>
      <c r="AH222" s="100"/>
      <c r="AI222" s="101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  <c r="BD222" s="58"/>
      <c r="BE222" s="58"/>
      <c r="BF222" s="58"/>
      <c r="BG222" s="58"/>
      <c r="BH222" s="58"/>
      <c r="BI222" s="58"/>
      <c r="BJ222" s="58"/>
      <c r="BK222" s="58"/>
      <c r="BL222" s="58"/>
      <c r="BM222" s="58"/>
      <c r="BN222" s="58"/>
      <c r="BO222" s="58"/>
      <c r="BP222" s="58"/>
      <c r="BQ222" s="58"/>
      <c r="BR222" s="58"/>
      <c r="BS222" s="58"/>
      <c r="BT222" s="58"/>
      <c r="BU222" s="58"/>
      <c r="BV222" s="58"/>
      <c r="BW222" s="58"/>
      <c r="BX222" s="58"/>
      <c r="BY222" s="58"/>
      <c r="BZ222" s="58"/>
      <c r="CA222" s="58"/>
      <c r="CB222" s="58"/>
      <c r="CC222" s="58"/>
      <c r="CD222" s="58"/>
      <c r="CE222" s="58"/>
      <c r="CF222" s="58"/>
      <c r="CG222" s="58"/>
      <c r="CH222" s="58"/>
      <c r="CI222" s="58"/>
      <c r="CJ222" s="58"/>
      <c r="CK222" s="58"/>
      <c r="CL222" s="58"/>
      <c r="CM222" s="58"/>
      <c r="CN222" s="58"/>
      <c r="CO222" s="58"/>
      <c r="CP222" s="58"/>
      <c r="CQ222" s="58"/>
      <c r="CR222" s="58"/>
      <c r="CS222" s="58"/>
      <c r="CT222" s="58"/>
      <c r="CU222" s="58"/>
      <c r="CV222" s="58"/>
      <c r="CW222" s="58"/>
      <c r="CX222" s="58"/>
      <c r="CY222" s="58"/>
      <c r="CZ222" s="58"/>
      <c r="DA222" s="58"/>
      <c r="DB222" s="58"/>
      <c r="DC222" s="58"/>
      <c r="DD222" s="58"/>
      <c r="DE222" s="58"/>
      <c r="DF222" s="58"/>
      <c r="DG222" s="58"/>
      <c r="DH222" s="59"/>
      <c r="DI222" s="59"/>
      <c r="DJ222" s="59"/>
      <c r="DK222" s="59"/>
      <c r="DL222" s="59"/>
      <c r="DM222" s="59"/>
      <c r="DN222" s="59"/>
      <c r="DO222" s="59"/>
      <c r="DP222" s="59"/>
      <c r="DQ222" s="59"/>
      <c r="DR222" s="59"/>
      <c r="DS222" s="59"/>
    </row>
    <row r="223" spans="1:123" x14ac:dyDescent="0.2">
      <c r="A223" s="52" t="s">
        <v>249</v>
      </c>
      <c r="B223" s="53"/>
      <c r="C223" s="53"/>
      <c r="D223" s="54"/>
      <c r="E223" s="84" t="s">
        <v>274</v>
      </c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  <c r="AD223" s="84"/>
      <c r="AE223" s="84"/>
      <c r="AF223" s="84"/>
      <c r="AG223" s="84"/>
      <c r="AH223" s="84"/>
      <c r="AI223" s="85"/>
      <c r="AJ223" s="57" t="s">
        <v>41</v>
      </c>
      <c r="AK223" s="57"/>
      <c r="AL223" s="57"/>
      <c r="AM223" s="57"/>
      <c r="AN223" s="57"/>
      <c r="AO223" s="57"/>
      <c r="AP223" s="57"/>
      <c r="AQ223" s="57"/>
      <c r="AR223" s="57"/>
      <c r="AS223" s="57"/>
      <c r="AT223" s="58">
        <v>0</v>
      </c>
      <c r="AU223" s="58"/>
      <c r="AV223" s="58"/>
      <c r="AW223" s="58"/>
      <c r="AX223" s="58"/>
      <c r="AY223" s="58"/>
      <c r="AZ223" s="58"/>
      <c r="BA223" s="58"/>
      <c r="BB223" s="58"/>
      <c r="BC223" s="58"/>
      <c r="BD223" s="58"/>
      <c r="BE223" s="58">
        <v>0</v>
      </c>
      <c r="BF223" s="58"/>
      <c r="BG223" s="58"/>
      <c r="BH223" s="58"/>
      <c r="BI223" s="58"/>
      <c r="BJ223" s="58"/>
      <c r="BK223" s="58"/>
      <c r="BL223" s="58"/>
      <c r="BM223" s="58"/>
      <c r="BN223" s="58"/>
      <c r="BO223" s="58"/>
      <c r="BP223" s="58">
        <v>0</v>
      </c>
      <c r="BQ223" s="58"/>
      <c r="BR223" s="58"/>
      <c r="BS223" s="58"/>
      <c r="BT223" s="58"/>
      <c r="BU223" s="58"/>
      <c r="BV223" s="58"/>
      <c r="BW223" s="58"/>
      <c r="BX223" s="58"/>
      <c r="BY223" s="58"/>
      <c r="BZ223" s="58"/>
      <c r="CA223" s="58">
        <v>0</v>
      </c>
      <c r="CB223" s="58"/>
      <c r="CC223" s="58"/>
      <c r="CD223" s="58"/>
      <c r="CE223" s="58"/>
      <c r="CF223" s="58"/>
      <c r="CG223" s="58"/>
      <c r="CH223" s="58"/>
      <c r="CI223" s="58"/>
      <c r="CJ223" s="58"/>
      <c r="CK223" s="58"/>
      <c r="CL223" s="58">
        <v>0</v>
      </c>
      <c r="CM223" s="58"/>
      <c r="CN223" s="58"/>
      <c r="CO223" s="58"/>
      <c r="CP223" s="58"/>
      <c r="CQ223" s="58"/>
      <c r="CR223" s="58"/>
      <c r="CS223" s="58"/>
      <c r="CT223" s="58"/>
      <c r="CU223" s="58"/>
      <c r="CV223" s="58"/>
      <c r="CW223" s="58">
        <v>0</v>
      </c>
      <c r="CX223" s="58"/>
      <c r="CY223" s="58"/>
      <c r="CZ223" s="58"/>
      <c r="DA223" s="58"/>
      <c r="DB223" s="58"/>
      <c r="DC223" s="58"/>
      <c r="DD223" s="58"/>
      <c r="DE223" s="58"/>
      <c r="DF223" s="58"/>
      <c r="DG223" s="58"/>
      <c r="DH223" s="59"/>
      <c r="DI223" s="59"/>
      <c r="DJ223" s="59"/>
      <c r="DK223" s="59"/>
      <c r="DL223" s="59"/>
      <c r="DM223" s="59"/>
      <c r="DN223" s="59"/>
      <c r="DO223" s="59"/>
      <c r="DP223" s="59"/>
      <c r="DQ223" s="59"/>
      <c r="DR223" s="59"/>
      <c r="DS223" s="59"/>
    </row>
    <row r="224" spans="1:123" x14ac:dyDescent="0.2">
      <c r="A224" s="60"/>
      <c r="B224" s="61"/>
      <c r="C224" s="61"/>
      <c r="D224" s="62"/>
      <c r="E224" s="86" t="s">
        <v>314</v>
      </c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86"/>
      <c r="AI224" s="8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  <c r="BD224" s="58"/>
      <c r="BE224" s="58"/>
      <c r="BF224" s="58"/>
      <c r="BG224" s="58"/>
      <c r="BH224" s="58"/>
      <c r="BI224" s="58"/>
      <c r="BJ224" s="58"/>
      <c r="BK224" s="58"/>
      <c r="BL224" s="58"/>
      <c r="BM224" s="58"/>
      <c r="BN224" s="58"/>
      <c r="BO224" s="58"/>
      <c r="BP224" s="58"/>
      <c r="BQ224" s="58"/>
      <c r="BR224" s="58"/>
      <c r="BS224" s="58"/>
      <c r="BT224" s="58"/>
      <c r="BU224" s="58"/>
      <c r="BV224" s="58"/>
      <c r="BW224" s="58"/>
      <c r="BX224" s="58"/>
      <c r="BY224" s="58"/>
      <c r="BZ224" s="58"/>
      <c r="CA224" s="58"/>
      <c r="CB224" s="58"/>
      <c r="CC224" s="58"/>
      <c r="CD224" s="58"/>
      <c r="CE224" s="58"/>
      <c r="CF224" s="58"/>
      <c r="CG224" s="58"/>
      <c r="CH224" s="58"/>
      <c r="CI224" s="58"/>
      <c r="CJ224" s="58"/>
      <c r="CK224" s="58"/>
      <c r="CL224" s="58"/>
      <c r="CM224" s="58"/>
      <c r="CN224" s="58"/>
      <c r="CO224" s="58"/>
      <c r="CP224" s="58"/>
      <c r="CQ224" s="58"/>
      <c r="CR224" s="58"/>
      <c r="CS224" s="58"/>
      <c r="CT224" s="58"/>
      <c r="CU224" s="58"/>
      <c r="CV224" s="58"/>
      <c r="CW224" s="58"/>
      <c r="CX224" s="58"/>
      <c r="CY224" s="58"/>
      <c r="CZ224" s="58"/>
      <c r="DA224" s="58"/>
      <c r="DB224" s="58"/>
      <c r="DC224" s="58"/>
      <c r="DD224" s="58"/>
      <c r="DE224" s="58"/>
      <c r="DF224" s="58"/>
      <c r="DG224" s="58"/>
      <c r="DH224" s="59"/>
      <c r="DI224" s="59"/>
      <c r="DJ224" s="59"/>
      <c r="DK224" s="59"/>
      <c r="DL224" s="59"/>
      <c r="DM224" s="59"/>
      <c r="DN224" s="59"/>
      <c r="DO224" s="59"/>
      <c r="DP224" s="59"/>
      <c r="DQ224" s="59"/>
      <c r="DR224" s="59"/>
      <c r="DS224" s="59"/>
    </row>
    <row r="225" spans="1:123" x14ac:dyDescent="0.2">
      <c r="A225" s="60"/>
      <c r="B225" s="61"/>
      <c r="C225" s="61"/>
      <c r="D225" s="62"/>
      <c r="E225" s="86" t="s">
        <v>315</v>
      </c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86"/>
      <c r="AI225" s="8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  <c r="BD225" s="58"/>
      <c r="BE225" s="58"/>
      <c r="BF225" s="58"/>
      <c r="BG225" s="58"/>
      <c r="BH225" s="58"/>
      <c r="BI225" s="58"/>
      <c r="BJ225" s="58"/>
      <c r="BK225" s="58"/>
      <c r="BL225" s="58"/>
      <c r="BM225" s="58"/>
      <c r="BN225" s="58"/>
      <c r="BO225" s="58"/>
      <c r="BP225" s="58"/>
      <c r="BQ225" s="58"/>
      <c r="BR225" s="58"/>
      <c r="BS225" s="58"/>
      <c r="BT225" s="58"/>
      <c r="BU225" s="58"/>
      <c r="BV225" s="58"/>
      <c r="BW225" s="58"/>
      <c r="BX225" s="58"/>
      <c r="BY225" s="58"/>
      <c r="BZ225" s="58"/>
      <c r="CA225" s="58"/>
      <c r="CB225" s="58"/>
      <c r="CC225" s="58"/>
      <c r="CD225" s="58"/>
      <c r="CE225" s="58"/>
      <c r="CF225" s="58"/>
      <c r="CG225" s="58"/>
      <c r="CH225" s="58"/>
      <c r="CI225" s="58"/>
      <c r="CJ225" s="58"/>
      <c r="CK225" s="58"/>
      <c r="CL225" s="58"/>
      <c r="CM225" s="58"/>
      <c r="CN225" s="58"/>
      <c r="CO225" s="58"/>
      <c r="CP225" s="58"/>
      <c r="CQ225" s="58"/>
      <c r="CR225" s="58"/>
      <c r="CS225" s="58"/>
      <c r="CT225" s="58"/>
      <c r="CU225" s="58"/>
      <c r="CV225" s="58"/>
      <c r="CW225" s="58"/>
      <c r="CX225" s="58"/>
      <c r="CY225" s="58"/>
      <c r="CZ225" s="58"/>
      <c r="DA225" s="58"/>
      <c r="DB225" s="58"/>
      <c r="DC225" s="58"/>
      <c r="DD225" s="58"/>
      <c r="DE225" s="58"/>
      <c r="DF225" s="58"/>
      <c r="DG225" s="58"/>
      <c r="DH225" s="59"/>
      <c r="DI225" s="59"/>
      <c r="DJ225" s="59"/>
      <c r="DK225" s="59"/>
      <c r="DL225" s="59"/>
      <c r="DM225" s="59"/>
      <c r="DN225" s="59"/>
      <c r="DO225" s="59"/>
      <c r="DP225" s="59"/>
      <c r="DQ225" s="59"/>
      <c r="DR225" s="59"/>
      <c r="DS225" s="59"/>
    </row>
    <row r="226" spans="1:123" x14ac:dyDescent="0.2">
      <c r="A226" s="60"/>
      <c r="B226" s="61"/>
      <c r="C226" s="61"/>
      <c r="D226" s="62"/>
      <c r="E226" s="86" t="s">
        <v>316</v>
      </c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86"/>
      <c r="AI226" s="8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  <c r="BD226" s="58"/>
      <c r="BE226" s="58"/>
      <c r="BF226" s="58"/>
      <c r="BG226" s="58"/>
      <c r="BH226" s="58"/>
      <c r="BI226" s="58"/>
      <c r="BJ226" s="58"/>
      <c r="BK226" s="58"/>
      <c r="BL226" s="58"/>
      <c r="BM226" s="58"/>
      <c r="BN226" s="58"/>
      <c r="BO226" s="58"/>
      <c r="BP226" s="58"/>
      <c r="BQ226" s="58"/>
      <c r="BR226" s="58"/>
      <c r="BS226" s="58"/>
      <c r="BT226" s="58"/>
      <c r="BU226" s="58"/>
      <c r="BV226" s="58"/>
      <c r="BW226" s="58"/>
      <c r="BX226" s="58"/>
      <c r="BY226" s="58"/>
      <c r="BZ226" s="58"/>
      <c r="CA226" s="58"/>
      <c r="CB226" s="58"/>
      <c r="CC226" s="58"/>
      <c r="CD226" s="58"/>
      <c r="CE226" s="58"/>
      <c r="CF226" s="58"/>
      <c r="CG226" s="58"/>
      <c r="CH226" s="58"/>
      <c r="CI226" s="58"/>
      <c r="CJ226" s="58"/>
      <c r="CK226" s="58"/>
      <c r="CL226" s="58"/>
      <c r="CM226" s="58"/>
      <c r="CN226" s="58"/>
      <c r="CO226" s="58"/>
      <c r="CP226" s="58"/>
      <c r="CQ226" s="58"/>
      <c r="CR226" s="58"/>
      <c r="CS226" s="58"/>
      <c r="CT226" s="58"/>
      <c r="CU226" s="58"/>
      <c r="CV226" s="58"/>
      <c r="CW226" s="58"/>
      <c r="CX226" s="58"/>
      <c r="CY226" s="58"/>
      <c r="CZ226" s="58"/>
      <c r="DA226" s="58"/>
      <c r="DB226" s="58"/>
      <c r="DC226" s="58"/>
      <c r="DD226" s="58"/>
      <c r="DE226" s="58"/>
      <c r="DF226" s="58"/>
      <c r="DG226" s="58"/>
      <c r="DH226" s="59"/>
      <c r="DI226" s="59"/>
      <c r="DJ226" s="59"/>
      <c r="DK226" s="59"/>
      <c r="DL226" s="59"/>
      <c r="DM226" s="59"/>
      <c r="DN226" s="59"/>
      <c r="DO226" s="59"/>
      <c r="DP226" s="59"/>
      <c r="DQ226" s="59"/>
      <c r="DR226" s="59"/>
      <c r="DS226" s="59"/>
    </row>
    <row r="227" spans="1:123" x14ac:dyDescent="0.2">
      <c r="A227" s="60"/>
      <c r="B227" s="61"/>
      <c r="C227" s="61"/>
      <c r="D227" s="62"/>
      <c r="E227" s="86" t="s">
        <v>317</v>
      </c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86"/>
      <c r="AI227" s="8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  <c r="BD227" s="58"/>
      <c r="BE227" s="58"/>
      <c r="BF227" s="58"/>
      <c r="BG227" s="58"/>
      <c r="BH227" s="58"/>
      <c r="BI227" s="58"/>
      <c r="BJ227" s="58"/>
      <c r="BK227" s="58"/>
      <c r="BL227" s="58"/>
      <c r="BM227" s="58"/>
      <c r="BN227" s="58"/>
      <c r="BO227" s="58"/>
      <c r="BP227" s="58"/>
      <c r="BQ227" s="58"/>
      <c r="BR227" s="58"/>
      <c r="BS227" s="58"/>
      <c r="BT227" s="58"/>
      <c r="BU227" s="58"/>
      <c r="BV227" s="58"/>
      <c r="BW227" s="58"/>
      <c r="BX227" s="58"/>
      <c r="BY227" s="58"/>
      <c r="BZ227" s="58"/>
      <c r="CA227" s="58"/>
      <c r="CB227" s="58"/>
      <c r="CC227" s="58"/>
      <c r="CD227" s="58"/>
      <c r="CE227" s="58"/>
      <c r="CF227" s="58"/>
      <c r="CG227" s="58"/>
      <c r="CH227" s="58"/>
      <c r="CI227" s="58"/>
      <c r="CJ227" s="58"/>
      <c r="CK227" s="58"/>
      <c r="CL227" s="58"/>
      <c r="CM227" s="58"/>
      <c r="CN227" s="58"/>
      <c r="CO227" s="58"/>
      <c r="CP227" s="58"/>
      <c r="CQ227" s="58"/>
      <c r="CR227" s="58"/>
      <c r="CS227" s="58"/>
      <c r="CT227" s="58"/>
      <c r="CU227" s="58"/>
      <c r="CV227" s="58"/>
      <c r="CW227" s="58"/>
      <c r="CX227" s="58"/>
      <c r="CY227" s="58"/>
      <c r="CZ227" s="58"/>
      <c r="DA227" s="58"/>
      <c r="DB227" s="58"/>
      <c r="DC227" s="58"/>
      <c r="DD227" s="58"/>
      <c r="DE227" s="58"/>
      <c r="DF227" s="58"/>
      <c r="DG227" s="58"/>
      <c r="DH227" s="59"/>
      <c r="DI227" s="59"/>
      <c r="DJ227" s="59"/>
      <c r="DK227" s="59"/>
      <c r="DL227" s="59"/>
      <c r="DM227" s="59"/>
      <c r="DN227" s="59"/>
      <c r="DO227" s="59"/>
      <c r="DP227" s="59"/>
      <c r="DQ227" s="59"/>
      <c r="DR227" s="59"/>
      <c r="DS227" s="59"/>
    </row>
    <row r="228" spans="1:123" x14ac:dyDescent="0.2">
      <c r="A228" s="65"/>
      <c r="B228" s="66"/>
      <c r="C228" s="66"/>
      <c r="D228" s="67"/>
      <c r="E228" s="100" t="s">
        <v>318</v>
      </c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100"/>
      <c r="W228" s="100"/>
      <c r="X228" s="100"/>
      <c r="Y228" s="100"/>
      <c r="Z228" s="100"/>
      <c r="AA228" s="100"/>
      <c r="AB228" s="100"/>
      <c r="AC228" s="100"/>
      <c r="AD228" s="100"/>
      <c r="AE228" s="100"/>
      <c r="AF228" s="100"/>
      <c r="AG228" s="100"/>
      <c r="AH228" s="100"/>
      <c r="AI228" s="101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  <c r="BD228" s="58"/>
      <c r="BE228" s="58"/>
      <c r="BF228" s="58"/>
      <c r="BG228" s="58"/>
      <c r="BH228" s="58"/>
      <c r="BI228" s="58"/>
      <c r="BJ228" s="58"/>
      <c r="BK228" s="58"/>
      <c r="BL228" s="58"/>
      <c r="BM228" s="58"/>
      <c r="BN228" s="58"/>
      <c r="BO228" s="58"/>
      <c r="BP228" s="58"/>
      <c r="BQ228" s="58"/>
      <c r="BR228" s="58"/>
      <c r="BS228" s="58"/>
      <c r="BT228" s="58"/>
      <c r="BU228" s="58"/>
      <c r="BV228" s="58"/>
      <c r="BW228" s="58"/>
      <c r="BX228" s="58"/>
      <c r="BY228" s="58"/>
      <c r="BZ228" s="58"/>
      <c r="CA228" s="58"/>
      <c r="CB228" s="58"/>
      <c r="CC228" s="58"/>
      <c r="CD228" s="58"/>
      <c r="CE228" s="58"/>
      <c r="CF228" s="58"/>
      <c r="CG228" s="58"/>
      <c r="CH228" s="58"/>
      <c r="CI228" s="58"/>
      <c r="CJ228" s="58"/>
      <c r="CK228" s="58"/>
      <c r="CL228" s="58"/>
      <c r="CM228" s="58"/>
      <c r="CN228" s="58"/>
      <c r="CO228" s="58"/>
      <c r="CP228" s="58"/>
      <c r="CQ228" s="58"/>
      <c r="CR228" s="58"/>
      <c r="CS228" s="58"/>
      <c r="CT228" s="58"/>
      <c r="CU228" s="58"/>
      <c r="CV228" s="58"/>
      <c r="CW228" s="58"/>
      <c r="CX228" s="58"/>
      <c r="CY228" s="58"/>
      <c r="CZ228" s="58"/>
      <c r="DA228" s="58"/>
      <c r="DB228" s="58"/>
      <c r="DC228" s="58"/>
      <c r="DD228" s="58"/>
      <c r="DE228" s="58"/>
      <c r="DF228" s="58"/>
      <c r="DG228" s="58"/>
      <c r="DH228" s="59"/>
      <c r="DI228" s="59"/>
      <c r="DJ228" s="59"/>
      <c r="DK228" s="59"/>
      <c r="DL228" s="59"/>
      <c r="DM228" s="59"/>
      <c r="DN228" s="59"/>
      <c r="DO228" s="59"/>
      <c r="DP228" s="59"/>
      <c r="DQ228" s="59"/>
      <c r="DR228" s="59"/>
      <c r="DS228" s="59"/>
    </row>
    <row r="229" spans="1:123" x14ac:dyDescent="0.2">
      <c r="A229" s="52" t="s">
        <v>250</v>
      </c>
      <c r="B229" s="53"/>
      <c r="C229" s="53"/>
      <c r="D229" s="54"/>
      <c r="E229" s="84" t="s">
        <v>0</v>
      </c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  <c r="Q229" s="84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  <c r="AD229" s="84"/>
      <c r="AE229" s="84"/>
      <c r="AF229" s="84"/>
      <c r="AG229" s="84"/>
      <c r="AH229" s="84"/>
      <c r="AI229" s="85"/>
      <c r="AJ229" s="57" t="s">
        <v>57</v>
      </c>
      <c r="AK229" s="57"/>
      <c r="AL229" s="57"/>
      <c r="AM229" s="57"/>
      <c r="AN229" s="57"/>
      <c r="AO229" s="57"/>
      <c r="AP229" s="57"/>
      <c r="AQ229" s="57"/>
      <c r="AR229" s="57"/>
      <c r="AS229" s="57"/>
      <c r="AT229" s="58">
        <v>1326</v>
      </c>
      <c r="AU229" s="58"/>
      <c r="AV229" s="58"/>
      <c r="AW229" s="58"/>
      <c r="AX229" s="58"/>
      <c r="AY229" s="58"/>
      <c r="AZ229" s="58"/>
      <c r="BA229" s="58"/>
      <c r="BB229" s="58"/>
      <c r="BC229" s="58"/>
      <c r="BD229" s="58"/>
      <c r="BE229" s="58">
        <v>1428</v>
      </c>
      <c r="BF229" s="58"/>
      <c r="BG229" s="58"/>
      <c r="BH229" s="58"/>
      <c r="BI229" s="58"/>
      <c r="BJ229" s="58"/>
      <c r="BK229" s="58"/>
      <c r="BL229" s="58"/>
      <c r="BM229" s="58"/>
      <c r="BN229" s="58"/>
      <c r="BO229" s="58"/>
      <c r="BP229" s="58">
        <f>ROUND(83960/58.125,0)</f>
        <v>1444</v>
      </c>
      <c r="BQ229" s="58"/>
      <c r="BR229" s="58"/>
      <c r="BS229" s="58"/>
      <c r="BT229" s="58"/>
      <c r="BU229" s="58"/>
      <c r="BV229" s="58"/>
      <c r="BW229" s="58"/>
      <c r="BX229" s="58"/>
      <c r="BY229" s="58"/>
      <c r="BZ229" s="58"/>
      <c r="CA229" s="58">
        <f>ROUND(94132/58.125,0)</f>
        <v>1619</v>
      </c>
      <c r="CB229" s="58"/>
      <c r="CC229" s="58"/>
      <c r="CD229" s="58"/>
      <c r="CE229" s="58"/>
      <c r="CF229" s="58"/>
      <c r="CG229" s="58"/>
      <c r="CH229" s="58"/>
      <c r="CI229" s="58"/>
      <c r="CJ229" s="58"/>
      <c r="CK229" s="58"/>
      <c r="CL229" s="58">
        <f>ROUND(86780/58.125,0)</f>
        <v>1493</v>
      </c>
      <c r="CM229" s="58"/>
      <c r="CN229" s="58"/>
      <c r="CO229" s="58"/>
      <c r="CP229" s="58"/>
      <c r="CQ229" s="58"/>
      <c r="CR229" s="58"/>
      <c r="CS229" s="58"/>
      <c r="CT229" s="58"/>
      <c r="CU229" s="58"/>
      <c r="CV229" s="58"/>
      <c r="CW229" s="58">
        <f>ROUND(86785/58.125,0)</f>
        <v>1493</v>
      </c>
      <c r="CX229" s="58"/>
      <c r="CY229" s="58"/>
      <c r="CZ229" s="58"/>
      <c r="DA229" s="58"/>
      <c r="DB229" s="58"/>
      <c r="DC229" s="58"/>
      <c r="DD229" s="58"/>
      <c r="DE229" s="58"/>
      <c r="DF229" s="58"/>
      <c r="DG229" s="58"/>
      <c r="DH229" s="59"/>
      <c r="DI229" s="59"/>
      <c r="DJ229" s="59"/>
      <c r="DK229" s="59"/>
      <c r="DL229" s="59"/>
      <c r="DM229" s="59"/>
      <c r="DN229" s="59"/>
      <c r="DO229" s="59"/>
      <c r="DP229" s="59"/>
      <c r="DQ229" s="59"/>
      <c r="DR229" s="59"/>
      <c r="DS229" s="59"/>
    </row>
    <row r="230" spans="1:123" x14ac:dyDescent="0.2">
      <c r="A230" s="60"/>
      <c r="B230" s="61"/>
      <c r="C230" s="61"/>
      <c r="D230" s="62"/>
      <c r="E230" s="86" t="s">
        <v>1</v>
      </c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86"/>
      <c r="AI230" s="8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  <c r="BD230" s="58"/>
      <c r="BE230" s="58"/>
      <c r="BF230" s="58"/>
      <c r="BG230" s="58"/>
      <c r="BH230" s="58"/>
      <c r="BI230" s="58"/>
      <c r="BJ230" s="58"/>
      <c r="BK230" s="58"/>
      <c r="BL230" s="58"/>
      <c r="BM230" s="58"/>
      <c r="BN230" s="58"/>
      <c r="BO230" s="58"/>
      <c r="BP230" s="58"/>
      <c r="BQ230" s="58"/>
      <c r="BR230" s="58"/>
      <c r="BS230" s="58"/>
      <c r="BT230" s="58"/>
      <c r="BU230" s="58"/>
      <c r="BV230" s="58"/>
      <c r="BW230" s="58"/>
      <c r="BX230" s="58"/>
      <c r="BY230" s="58"/>
      <c r="BZ230" s="58"/>
      <c r="CA230" s="58"/>
      <c r="CB230" s="58"/>
      <c r="CC230" s="58"/>
      <c r="CD230" s="58"/>
      <c r="CE230" s="58"/>
      <c r="CF230" s="58"/>
      <c r="CG230" s="58"/>
      <c r="CH230" s="58"/>
      <c r="CI230" s="58"/>
      <c r="CJ230" s="58"/>
      <c r="CK230" s="58"/>
      <c r="CL230" s="58"/>
      <c r="CM230" s="58"/>
      <c r="CN230" s="58"/>
      <c r="CO230" s="58"/>
      <c r="CP230" s="58"/>
      <c r="CQ230" s="58"/>
      <c r="CR230" s="58"/>
      <c r="CS230" s="58"/>
      <c r="CT230" s="58"/>
      <c r="CU230" s="58"/>
      <c r="CV230" s="58"/>
      <c r="CW230" s="58"/>
      <c r="CX230" s="58"/>
      <c r="CY230" s="58"/>
      <c r="CZ230" s="58"/>
      <c r="DA230" s="58"/>
      <c r="DB230" s="58"/>
      <c r="DC230" s="58"/>
      <c r="DD230" s="58"/>
      <c r="DE230" s="58"/>
      <c r="DF230" s="58"/>
      <c r="DG230" s="58"/>
      <c r="DH230" s="59"/>
      <c r="DI230" s="59"/>
      <c r="DJ230" s="59"/>
      <c r="DK230" s="59"/>
      <c r="DL230" s="59"/>
      <c r="DM230" s="59"/>
      <c r="DN230" s="59"/>
      <c r="DO230" s="59"/>
      <c r="DP230" s="59"/>
      <c r="DQ230" s="59"/>
      <c r="DR230" s="59"/>
      <c r="DS230" s="59"/>
    </row>
    <row r="231" spans="1:123" x14ac:dyDescent="0.2">
      <c r="A231" s="60"/>
      <c r="B231" s="61"/>
      <c r="C231" s="61"/>
      <c r="D231" s="62"/>
      <c r="E231" s="86" t="s">
        <v>2</v>
      </c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86"/>
      <c r="AI231" s="8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  <c r="BD231" s="58"/>
      <c r="BE231" s="58"/>
      <c r="BF231" s="58"/>
      <c r="BG231" s="58"/>
      <c r="BH231" s="58"/>
      <c r="BI231" s="58"/>
      <c r="BJ231" s="58"/>
      <c r="BK231" s="58"/>
      <c r="BL231" s="58"/>
      <c r="BM231" s="58"/>
      <c r="BN231" s="58"/>
      <c r="BO231" s="58"/>
      <c r="BP231" s="58"/>
      <c r="BQ231" s="58"/>
      <c r="BR231" s="58"/>
      <c r="BS231" s="58"/>
      <c r="BT231" s="58"/>
      <c r="BU231" s="58"/>
      <c r="BV231" s="58"/>
      <c r="BW231" s="58"/>
      <c r="BX231" s="58"/>
      <c r="BY231" s="58"/>
      <c r="BZ231" s="58"/>
      <c r="CA231" s="58"/>
      <c r="CB231" s="58"/>
      <c r="CC231" s="58"/>
      <c r="CD231" s="58"/>
      <c r="CE231" s="58"/>
      <c r="CF231" s="58"/>
      <c r="CG231" s="58"/>
      <c r="CH231" s="58"/>
      <c r="CI231" s="58"/>
      <c r="CJ231" s="58"/>
      <c r="CK231" s="58"/>
      <c r="CL231" s="58"/>
      <c r="CM231" s="58"/>
      <c r="CN231" s="58"/>
      <c r="CO231" s="58"/>
      <c r="CP231" s="58"/>
      <c r="CQ231" s="58"/>
      <c r="CR231" s="58"/>
      <c r="CS231" s="58"/>
      <c r="CT231" s="58"/>
      <c r="CU231" s="58"/>
      <c r="CV231" s="58"/>
      <c r="CW231" s="58"/>
      <c r="CX231" s="58"/>
      <c r="CY231" s="58"/>
      <c r="CZ231" s="58"/>
      <c r="DA231" s="58"/>
      <c r="DB231" s="58"/>
      <c r="DC231" s="58"/>
      <c r="DD231" s="58"/>
      <c r="DE231" s="58"/>
      <c r="DF231" s="58"/>
      <c r="DG231" s="58"/>
      <c r="DH231" s="59"/>
      <c r="DI231" s="59"/>
      <c r="DJ231" s="59"/>
      <c r="DK231" s="59"/>
      <c r="DL231" s="59"/>
      <c r="DM231" s="59"/>
      <c r="DN231" s="59"/>
      <c r="DO231" s="59"/>
      <c r="DP231" s="59"/>
      <c r="DQ231" s="59"/>
      <c r="DR231" s="59"/>
      <c r="DS231" s="59"/>
    </row>
    <row r="232" spans="1:123" x14ac:dyDescent="0.2">
      <c r="A232" s="60"/>
      <c r="B232" s="61"/>
      <c r="C232" s="61"/>
      <c r="D232" s="62"/>
      <c r="E232" s="86" t="s">
        <v>3</v>
      </c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86"/>
      <c r="AI232" s="8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  <c r="BD232" s="58"/>
      <c r="BE232" s="58"/>
      <c r="BF232" s="58"/>
      <c r="BG232" s="58"/>
      <c r="BH232" s="58"/>
      <c r="BI232" s="58"/>
      <c r="BJ232" s="58"/>
      <c r="BK232" s="58"/>
      <c r="BL232" s="58"/>
      <c r="BM232" s="58"/>
      <c r="BN232" s="58"/>
      <c r="BO232" s="58"/>
      <c r="BP232" s="58"/>
      <c r="BQ232" s="58"/>
      <c r="BR232" s="58"/>
      <c r="BS232" s="58"/>
      <c r="BT232" s="58"/>
      <c r="BU232" s="58"/>
      <c r="BV232" s="58"/>
      <c r="BW232" s="58"/>
      <c r="BX232" s="58"/>
      <c r="BY232" s="58"/>
      <c r="BZ232" s="58"/>
      <c r="CA232" s="58"/>
      <c r="CB232" s="58"/>
      <c r="CC232" s="58"/>
      <c r="CD232" s="58"/>
      <c r="CE232" s="58"/>
      <c r="CF232" s="58"/>
      <c r="CG232" s="58"/>
      <c r="CH232" s="58"/>
      <c r="CI232" s="58"/>
      <c r="CJ232" s="58"/>
      <c r="CK232" s="58"/>
      <c r="CL232" s="58"/>
      <c r="CM232" s="58"/>
      <c r="CN232" s="58"/>
      <c r="CO232" s="58"/>
      <c r="CP232" s="58"/>
      <c r="CQ232" s="58"/>
      <c r="CR232" s="58"/>
      <c r="CS232" s="58"/>
      <c r="CT232" s="58"/>
      <c r="CU232" s="58"/>
      <c r="CV232" s="58"/>
      <c r="CW232" s="58"/>
      <c r="CX232" s="58"/>
      <c r="CY232" s="58"/>
      <c r="CZ232" s="58"/>
      <c r="DA232" s="58"/>
      <c r="DB232" s="58"/>
      <c r="DC232" s="58"/>
      <c r="DD232" s="58"/>
      <c r="DE232" s="58"/>
      <c r="DF232" s="58"/>
      <c r="DG232" s="58"/>
      <c r="DH232" s="59"/>
      <c r="DI232" s="59"/>
      <c r="DJ232" s="59"/>
      <c r="DK232" s="59"/>
      <c r="DL232" s="59"/>
      <c r="DM232" s="59"/>
      <c r="DN232" s="59"/>
      <c r="DO232" s="59"/>
      <c r="DP232" s="59"/>
      <c r="DQ232" s="59"/>
      <c r="DR232" s="59"/>
      <c r="DS232" s="59"/>
    </row>
    <row r="233" spans="1:123" x14ac:dyDescent="0.2">
      <c r="A233" s="65"/>
      <c r="B233" s="66"/>
      <c r="C233" s="66"/>
      <c r="D233" s="67"/>
      <c r="E233" s="86" t="s">
        <v>4</v>
      </c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  <c r="BD233" s="58"/>
      <c r="BE233" s="58"/>
      <c r="BF233" s="58"/>
      <c r="BG233" s="58"/>
      <c r="BH233" s="58"/>
      <c r="BI233" s="58"/>
      <c r="BJ233" s="58"/>
      <c r="BK233" s="58"/>
      <c r="BL233" s="58"/>
      <c r="BM233" s="58"/>
      <c r="BN233" s="58"/>
      <c r="BO233" s="58"/>
      <c r="BP233" s="58"/>
      <c r="BQ233" s="58"/>
      <c r="BR233" s="58"/>
      <c r="BS233" s="58"/>
      <c r="BT233" s="58"/>
      <c r="BU233" s="58"/>
      <c r="BV233" s="58"/>
      <c r="BW233" s="58"/>
      <c r="BX233" s="58"/>
      <c r="BY233" s="58"/>
      <c r="BZ233" s="58"/>
      <c r="CA233" s="58"/>
      <c r="CB233" s="58"/>
      <c r="CC233" s="58"/>
      <c r="CD233" s="58"/>
      <c r="CE233" s="58"/>
      <c r="CF233" s="58"/>
      <c r="CG233" s="58"/>
      <c r="CH233" s="58"/>
      <c r="CI233" s="58"/>
      <c r="CJ233" s="58"/>
      <c r="CK233" s="58"/>
      <c r="CL233" s="58"/>
      <c r="CM233" s="58"/>
      <c r="CN233" s="58"/>
      <c r="CO233" s="58"/>
      <c r="CP233" s="58"/>
      <c r="CQ233" s="58"/>
      <c r="CR233" s="58"/>
      <c r="CS233" s="58"/>
      <c r="CT233" s="58"/>
      <c r="CU233" s="58"/>
      <c r="CV233" s="58"/>
      <c r="CW233" s="58"/>
      <c r="CX233" s="58"/>
      <c r="CY233" s="58"/>
      <c r="CZ233" s="58"/>
      <c r="DA233" s="58"/>
      <c r="DB233" s="58"/>
      <c r="DC233" s="58"/>
      <c r="DD233" s="58"/>
      <c r="DE233" s="58"/>
      <c r="DF233" s="58"/>
      <c r="DG233" s="58"/>
      <c r="DH233" s="59"/>
      <c r="DI233" s="59"/>
      <c r="DJ233" s="59"/>
      <c r="DK233" s="59"/>
      <c r="DL233" s="59"/>
      <c r="DM233" s="59"/>
      <c r="DN233" s="59"/>
      <c r="DO233" s="59"/>
      <c r="DP233" s="59"/>
      <c r="DQ233" s="59"/>
      <c r="DR233" s="59"/>
      <c r="DS233" s="59"/>
    </row>
    <row r="234" spans="1:123" x14ac:dyDescent="0.2">
      <c r="A234" s="52" t="s">
        <v>251</v>
      </c>
      <c r="B234" s="53"/>
      <c r="C234" s="53"/>
      <c r="D234" s="54"/>
      <c r="E234" s="84" t="s">
        <v>310</v>
      </c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  <c r="Q234" s="84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  <c r="AD234" s="84"/>
      <c r="AE234" s="84"/>
      <c r="AF234" s="84"/>
      <c r="AG234" s="84"/>
      <c r="AH234" s="84"/>
      <c r="AI234" s="85"/>
      <c r="AJ234" s="57" t="s">
        <v>22</v>
      </c>
      <c r="AK234" s="57"/>
      <c r="AL234" s="57"/>
      <c r="AM234" s="57"/>
      <c r="AN234" s="57"/>
      <c r="AO234" s="57"/>
      <c r="AP234" s="57"/>
      <c r="AQ234" s="57"/>
      <c r="AR234" s="57"/>
      <c r="AS234" s="57"/>
      <c r="AT234" s="58" t="s">
        <v>332</v>
      </c>
      <c r="AU234" s="58"/>
      <c r="AV234" s="58"/>
      <c r="AW234" s="58"/>
      <c r="AX234" s="58"/>
      <c r="AY234" s="58"/>
      <c r="AZ234" s="58"/>
      <c r="BA234" s="58"/>
      <c r="BB234" s="58"/>
      <c r="BC234" s="58"/>
      <c r="BD234" s="58"/>
      <c r="BE234" s="58" t="s">
        <v>332</v>
      </c>
      <c r="BF234" s="58"/>
      <c r="BG234" s="58"/>
      <c r="BH234" s="58"/>
      <c r="BI234" s="58"/>
      <c r="BJ234" s="58"/>
      <c r="BK234" s="58"/>
      <c r="BL234" s="58"/>
      <c r="BM234" s="58"/>
      <c r="BN234" s="58"/>
      <c r="BO234" s="58"/>
      <c r="BP234" s="58" t="s">
        <v>332</v>
      </c>
      <c r="BQ234" s="58"/>
      <c r="BR234" s="58"/>
      <c r="BS234" s="58"/>
      <c r="BT234" s="58"/>
      <c r="BU234" s="58"/>
      <c r="BV234" s="58"/>
      <c r="BW234" s="58"/>
      <c r="BX234" s="58"/>
      <c r="BY234" s="58"/>
      <c r="BZ234" s="58"/>
      <c r="CA234" s="58" t="s">
        <v>332</v>
      </c>
      <c r="CB234" s="58"/>
      <c r="CC234" s="58"/>
      <c r="CD234" s="58"/>
      <c r="CE234" s="58"/>
      <c r="CF234" s="58"/>
      <c r="CG234" s="58"/>
      <c r="CH234" s="58"/>
      <c r="CI234" s="58"/>
      <c r="CJ234" s="58"/>
      <c r="CK234" s="58"/>
      <c r="CL234" s="58" t="s">
        <v>332</v>
      </c>
      <c r="CM234" s="58"/>
      <c r="CN234" s="58"/>
      <c r="CO234" s="58"/>
      <c r="CP234" s="58"/>
      <c r="CQ234" s="58"/>
      <c r="CR234" s="58"/>
      <c r="CS234" s="58"/>
      <c r="CT234" s="58"/>
      <c r="CU234" s="58"/>
      <c r="CV234" s="58"/>
      <c r="CW234" s="58" t="s">
        <v>332</v>
      </c>
      <c r="CX234" s="58"/>
      <c r="CY234" s="58"/>
      <c r="CZ234" s="58"/>
      <c r="DA234" s="58"/>
      <c r="DB234" s="58"/>
      <c r="DC234" s="58"/>
      <c r="DD234" s="58"/>
      <c r="DE234" s="58"/>
      <c r="DF234" s="58"/>
      <c r="DG234" s="58"/>
      <c r="DH234" s="59" t="s">
        <v>361</v>
      </c>
      <c r="DI234" s="59"/>
      <c r="DJ234" s="59"/>
      <c r="DK234" s="59"/>
      <c r="DL234" s="59"/>
      <c r="DM234" s="59"/>
      <c r="DN234" s="59"/>
      <c r="DO234" s="59"/>
      <c r="DP234" s="59"/>
      <c r="DQ234" s="59"/>
      <c r="DR234" s="59"/>
      <c r="DS234" s="59"/>
    </row>
    <row r="235" spans="1:123" x14ac:dyDescent="0.2">
      <c r="A235" s="60"/>
      <c r="B235" s="61"/>
      <c r="C235" s="61"/>
      <c r="D235" s="62"/>
      <c r="E235" s="86" t="s">
        <v>311</v>
      </c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86"/>
      <c r="AI235" s="8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  <c r="BD235" s="58"/>
      <c r="BE235" s="58"/>
      <c r="BF235" s="58"/>
      <c r="BG235" s="58"/>
      <c r="BH235" s="58"/>
      <c r="BI235" s="58"/>
      <c r="BJ235" s="58"/>
      <c r="BK235" s="58"/>
      <c r="BL235" s="58"/>
      <c r="BM235" s="58"/>
      <c r="BN235" s="58"/>
      <c r="BO235" s="58"/>
      <c r="BP235" s="58"/>
      <c r="BQ235" s="58"/>
      <c r="BR235" s="58"/>
      <c r="BS235" s="58"/>
      <c r="BT235" s="58"/>
      <c r="BU235" s="58"/>
      <c r="BV235" s="58"/>
      <c r="BW235" s="58"/>
      <c r="BX235" s="58"/>
      <c r="BY235" s="58"/>
      <c r="BZ235" s="58"/>
      <c r="CA235" s="58"/>
      <c r="CB235" s="58"/>
      <c r="CC235" s="58"/>
      <c r="CD235" s="58"/>
      <c r="CE235" s="58"/>
      <c r="CF235" s="58"/>
      <c r="CG235" s="58"/>
      <c r="CH235" s="58"/>
      <c r="CI235" s="58"/>
      <c r="CJ235" s="58"/>
      <c r="CK235" s="58"/>
      <c r="CL235" s="58"/>
      <c r="CM235" s="58"/>
      <c r="CN235" s="58"/>
      <c r="CO235" s="58"/>
      <c r="CP235" s="58"/>
      <c r="CQ235" s="58"/>
      <c r="CR235" s="58"/>
      <c r="CS235" s="58"/>
      <c r="CT235" s="58"/>
      <c r="CU235" s="58"/>
      <c r="CV235" s="58"/>
      <c r="CW235" s="58"/>
      <c r="CX235" s="58"/>
      <c r="CY235" s="58"/>
      <c r="CZ235" s="58"/>
      <c r="DA235" s="58"/>
      <c r="DB235" s="58"/>
      <c r="DC235" s="58"/>
      <c r="DD235" s="58"/>
      <c r="DE235" s="58"/>
      <c r="DF235" s="58"/>
      <c r="DG235" s="58"/>
      <c r="DH235" s="59"/>
      <c r="DI235" s="59"/>
      <c r="DJ235" s="59"/>
      <c r="DK235" s="59"/>
      <c r="DL235" s="59"/>
      <c r="DM235" s="59"/>
      <c r="DN235" s="59"/>
      <c r="DO235" s="59"/>
      <c r="DP235" s="59"/>
      <c r="DQ235" s="59"/>
      <c r="DR235" s="59"/>
      <c r="DS235" s="59"/>
    </row>
    <row r="236" spans="1:123" x14ac:dyDescent="0.2">
      <c r="A236" s="60"/>
      <c r="B236" s="61"/>
      <c r="C236" s="61"/>
      <c r="D236" s="62"/>
      <c r="E236" s="86" t="s">
        <v>312</v>
      </c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86"/>
      <c r="AI236" s="8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  <c r="BD236" s="58"/>
      <c r="BE236" s="58"/>
      <c r="BF236" s="58"/>
      <c r="BG236" s="58"/>
      <c r="BH236" s="58"/>
      <c r="BI236" s="58"/>
      <c r="BJ236" s="58"/>
      <c r="BK236" s="58"/>
      <c r="BL236" s="58"/>
      <c r="BM236" s="58"/>
      <c r="BN236" s="58"/>
      <c r="BO236" s="58"/>
      <c r="BP236" s="58"/>
      <c r="BQ236" s="58"/>
      <c r="BR236" s="58"/>
      <c r="BS236" s="58"/>
      <c r="BT236" s="58"/>
      <c r="BU236" s="58"/>
      <c r="BV236" s="58"/>
      <c r="BW236" s="58"/>
      <c r="BX236" s="58"/>
      <c r="BY236" s="58"/>
      <c r="BZ236" s="58"/>
      <c r="CA236" s="58"/>
      <c r="CB236" s="58"/>
      <c r="CC236" s="58"/>
      <c r="CD236" s="58"/>
      <c r="CE236" s="58"/>
      <c r="CF236" s="58"/>
      <c r="CG236" s="58"/>
      <c r="CH236" s="58"/>
      <c r="CI236" s="58"/>
      <c r="CJ236" s="58"/>
      <c r="CK236" s="58"/>
      <c r="CL236" s="58"/>
      <c r="CM236" s="58"/>
      <c r="CN236" s="58"/>
      <c r="CO236" s="58"/>
      <c r="CP236" s="58"/>
      <c r="CQ236" s="58"/>
      <c r="CR236" s="58"/>
      <c r="CS236" s="58"/>
      <c r="CT236" s="58"/>
      <c r="CU236" s="58"/>
      <c r="CV236" s="58"/>
      <c r="CW236" s="58"/>
      <c r="CX236" s="58"/>
      <c r="CY236" s="58"/>
      <c r="CZ236" s="58"/>
      <c r="DA236" s="58"/>
      <c r="DB236" s="58"/>
      <c r="DC236" s="58"/>
      <c r="DD236" s="58"/>
      <c r="DE236" s="58"/>
      <c r="DF236" s="58"/>
      <c r="DG236" s="58"/>
      <c r="DH236" s="59"/>
      <c r="DI236" s="59"/>
      <c r="DJ236" s="59"/>
      <c r="DK236" s="59"/>
      <c r="DL236" s="59"/>
      <c r="DM236" s="59"/>
      <c r="DN236" s="59"/>
      <c r="DO236" s="59"/>
      <c r="DP236" s="59"/>
      <c r="DQ236" s="59"/>
      <c r="DR236" s="59"/>
      <c r="DS236" s="59"/>
    </row>
    <row r="237" spans="1:123" x14ac:dyDescent="0.2">
      <c r="A237" s="60"/>
      <c r="B237" s="61"/>
      <c r="C237" s="61"/>
      <c r="D237" s="62"/>
      <c r="E237" s="86" t="s">
        <v>313</v>
      </c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  <c r="BD237" s="58"/>
      <c r="BE237" s="58"/>
      <c r="BF237" s="58"/>
      <c r="BG237" s="58"/>
      <c r="BH237" s="58"/>
      <c r="BI237" s="58"/>
      <c r="BJ237" s="58"/>
      <c r="BK237" s="58"/>
      <c r="BL237" s="58"/>
      <c r="BM237" s="58"/>
      <c r="BN237" s="58"/>
      <c r="BO237" s="58"/>
      <c r="BP237" s="58"/>
      <c r="BQ237" s="58"/>
      <c r="BR237" s="58"/>
      <c r="BS237" s="58"/>
      <c r="BT237" s="58"/>
      <c r="BU237" s="58"/>
      <c r="BV237" s="58"/>
      <c r="BW237" s="58"/>
      <c r="BX237" s="58"/>
      <c r="BY237" s="58"/>
      <c r="BZ237" s="58"/>
      <c r="CA237" s="58"/>
      <c r="CB237" s="58"/>
      <c r="CC237" s="58"/>
      <c r="CD237" s="58"/>
      <c r="CE237" s="58"/>
      <c r="CF237" s="58"/>
      <c r="CG237" s="58"/>
      <c r="CH237" s="58"/>
      <c r="CI237" s="58"/>
      <c r="CJ237" s="58"/>
      <c r="CK237" s="58"/>
      <c r="CL237" s="58"/>
      <c r="CM237" s="58"/>
      <c r="CN237" s="58"/>
      <c r="CO237" s="58"/>
      <c r="CP237" s="58"/>
      <c r="CQ237" s="58"/>
      <c r="CR237" s="58"/>
      <c r="CS237" s="58"/>
      <c r="CT237" s="58"/>
      <c r="CU237" s="58"/>
      <c r="CV237" s="58"/>
      <c r="CW237" s="58"/>
      <c r="CX237" s="58"/>
      <c r="CY237" s="58"/>
      <c r="CZ237" s="58"/>
      <c r="DA237" s="58"/>
      <c r="DB237" s="58"/>
      <c r="DC237" s="58"/>
      <c r="DD237" s="58"/>
      <c r="DE237" s="58"/>
      <c r="DF237" s="58"/>
      <c r="DG237" s="58"/>
      <c r="DH237" s="59"/>
      <c r="DI237" s="59"/>
      <c r="DJ237" s="59"/>
      <c r="DK237" s="59"/>
      <c r="DL237" s="59"/>
      <c r="DM237" s="59"/>
      <c r="DN237" s="59"/>
      <c r="DO237" s="59"/>
      <c r="DP237" s="59"/>
      <c r="DQ237" s="59"/>
      <c r="DR237" s="59"/>
      <c r="DS237" s="59"/>
    </row>
    <row r="238" spans="1:123" x14ac:dyDescent="0.2">
      <c r="A238" s="60"/>
      <c r="B238" s="61"/>
      <c r="C238" s="61"/>
      <c r="D238" s="62"/>
      <c r="E238" s="86" t="s">
        <v>5</v>
      </c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86"/>
      <c r="AI238" s="8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  <c r="BD238" s="58"/>
      <c r="BE238" s="58"/>
      <c r="BF238" s="58"/>
      <c r="BG238" s="58"/>
      <c r="BH238" s="58"/>
      <c r="BI238" s="58"/>
      <c r="BJ238" s="58"/>
      <c r="BK238" s="58"/>
      <c r="BL238" s="58"/>
      <c r="BM238" s="58"/>
      <c r="BN238" s="58"/>
      <c r="BO238" s="58"/>
      <c r="BP238" s="58"/>
      <c r="BQ238" s="58"/>
      <c r="BR238" s="58"/>
      <c r="BS238" s="58"/>
      <c r="BT238" s="58"/>
      <c r="BU238" s="58"/>
      <c r="BV238" s="58"/>
      <c r="BW238" s="58"/>
      <c r="BX238" s="58"/>
      <c r="BY238" s="58"/>
      <c r="BZ238" s="58"/>
      <c r="CA238" s="58"/>
      <c r="CB238" s="58"/>
      <c r="CC238" s="58"/>
      <c r="CD238" s="58"/>
      <c r="CE238" s="58"/>
      <c r="CF238" s="58"/>
      <c r="CG238" s="58"/>
      <c r="CH238" s="58"/>
      <c r="CI238" s="58"/>
      <c r="CJ238" s="58"/>
      <c r="CK238" s="58"/>
      <c r="CL238" s="58"/>
      <c r="CM238" s="58"/>
      <c r="CN238" s="58"/>
      <c r="CO238" s="58"/>
      <c r="CP238" s="58"/>
      <c r="CQ238" s="58"/>
      <c r="CR238" s="58"/>
      <c r="CS238" s="58"/>
      <c r="CT238" s="58"/>
      <c r="CU238" s="58"/>
      <c r="CV238" s="58"/>
      <c r="CW238" s="58"/>
      <c r="CX238" s="58"/>
      <c r="CY238" s="58"/>
      <c r="CZ238" s="58"/>
      <c r="DA238" s="58"/>
      <c r="DB238" s="58"/>
      <c r="DC238" s="58"/>
      <c r="DD238" s="58"/>
      <c r="DE238" s="58"/>
      <c r="DF238" s="58"/>
      <c r="DG238" s="58"/>
      <c r="DH238" s="59"/>
      <c r="DI238" s="59"/>
      <c r="DJ238" s="59"/>
      <c r="DK238" s="59"/>
      <c r="DL238" s="59"/>
      <c r="DM238" s="59"/>
      <c r="DN238" s="59"/>
      <c r="DO238" s="59"/>
      <c r="DP238" s="59"/>
      <c r="DQ238" s="59"/>
      <c r="DR238" s="59"/>
      <c r="DS238" s="59"/>
    </row>
    <row r="239" spans="1:123" x14ac:dyDescent="0.2">
      <c r="A239" s="65"/>
      <c r="B239" s="66"/>
      <c r="C239" s="66"/>
      <c r="D239" s="67"/>
      <c r="E239" s="100" t="s">
        <v>6</v>
      </c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100"/>
      <c r="W239" s="100"/>
      <c r="X239" s="100"/>
      <c r="Y239" s="100"/>
      <c r="Z239" s="100"/>
      <c r="AA239" s="100"/>
      <c r="AB239" s="100"/>
      <c r="AC239" s="100"/>
      <c r="AD239" s="100"/>
      <c r="AE239" s="100"/>
      <c r="AF239" s="100"/>
      <c r="AG239" s="100"/>
      <c r="AH239" s="100"/>
      <c r="AI239" s="101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  <c r="BD239" s="58"/>
      <c r="BE239" s="58"/>
      <c r="BF239" s="58"/>
      <c r="BG239" s="58"/>
      <c r="BH239" s="58"/>
      <c r="BI239" s="58"/>
      <c r="BJ239" s="58"/>
      <c r="BK239" s="58"/>
      <c r="BL239" s="58"/>
      <c r="BM239" s="58"/>
      <c r="BN239" s="58"/>
      <c r="BO239" s="58"/>
      <c r="BP239" s="58"/>
      <c r="BQ239" s="58"/>
      <c r="BR239" s="58"/>
      <c r="BS239" s="58"/>
      <c r="BT239" s="58"/>
      <c r="BU239" s="58"/>
      <c r="BV239" s="58"/>
      <c r="BW239" s="58"/>
      <c r="BX239" s="58"/>
      <c r="BY239" s="58"/>
      <c r="BZ239" s="58"/>
      <c r="CA239" s="58"/>
      <c r="CB239" s="58"/>
      <c r="CC239" s="58"/>
      <c r="CD239" s="58"/>
      <c r="CE239" s="58"/>
      <c r="CF239" s="58"/>
      <c r="CG239" s="58"/>
      <c r="CH239" s="58"/>
      <c r="CI239" s="58"/>
      <c r="CJ239" s="58"/>
      <c r="CK239" s="58"/>
      <c r="CL239" s="58"/>
      <c r="CM239" s="58"/>
      <c r="CN239" s="58"/>
      <c r="CO239" s="58"/>
      <c r="CP239" s="58"/>
      <c r="CQ239" s="58"/>
      <c r="CR239" s="58"/>
      <c r="CS239" s="58"/>
      <c r="CT239" s="58"/>
      <c r="CU239" s="58"/>
      <c r="CV239" s="58"/>
      <c r="CW239" s="58"/>
      <c r="CX239" s="58"/>
      <c r="CY239" s="58"/>
      <c r="CZ239" s="58"/>
      <c r="DA239" s="58"/>
      <c r="DB239" s="58"/>
      <c r="DC239" s="58"/>
      <c r="DD239" s="58"/>
      <c r="DE239" s="58"/>
      <c r="DF239" s="58"/>
      <c r="DG239" s="58"/>
      <c r="DH239" s="59"/>
      <c r="DI239" s="59"/>
      <c r="DJ239" s="59"/>
      <c r="DK239" s="59"/>
      <c r="DL239" s="59"/>
      <c r="DM239" s="59"/>
      <c r="DN239" s="59"/>
      <c r="DO239" s="59"/>
      <c r="DP239" s="59"/>
      <c r="DQ239" s="59"/>
      <c r="DR239" s="59"/>
      <c r="DS239" s="59"/>
    </row>
    <row r="240" spans="1:123" x14ac:dyDescent="0.2">
      <c r="A240" s="52" t="s">
        <v>252</v>
      </c>
      <c r="B240" s="53"/>
      <c r="C240" s="53"/>
      <c r="D240" s="54"/>
      <c r="E240" s="84" t="s">
        <v>7</v>
      </c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  <c r="Q240" s="84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  <c r="AD240" s="84"/>
      <c r="AE240" s="84"/>
      <c r="AF240" s="84"/>
      <c r="AG240" s="84"/>
      <c r="AH240" s="84"/>
      <c r="AI240" s="85"/>
      <c r="AJ240" s="125" t="s">
        <v>257</v>
      </c>
      <c r="AK240" s="57"/>
      <c r="AL240" s="57"/>
      <c r="AM240" s="57"/>
      <c r="AN240" s="57"/>
      <c r="AO240" s="57"/>
      <c r="AP240" s="57"/>
      <c r="AQ240" s="57"/>
      <c r="AR240" s="57"/>
      <c r="AS240" s="57"/>
      <c r="AT240" s="114">
        <v>78</v>
      </c>
      <c r="AU240" s="114"/>
      <c r="AV240" s="114"/>
      <c r="AW240" s="114"/>
      <c r="AX240" s="114"/>
      <c r="AY240" s="114"/>
      <c r="AZ240" s="114"/>
      <c r="BA240" s="114"/>
      <c r="BB240" s="114"/>
      <c r="BC240" s="114"/>
      <c r="BD240" s="114"/>
      <c r="BE240" s="114">
        <v>75.8</v>
      </c>
      <c r="BF240" s="114"/>
      <c r="BG240" s="114"/>
      <c r="BH240" s="114"/>
      <c r="BI240" s="114"/>
      <c r="BJ240" s="114"/>
      <c r="BK240" s="114"/>
      <c r="BL240" s="114"/>
      <c r="BM240" s="114"/>
      <c r="BN240" s="114"/>
      <c r="BO240" s="114"/>
      <c r="BP240" s="114">
        <v>84</v>
      </c>
      <c r="BQ240" s="114"/>
      <c r="BR240" s="114"/>
      <c r="BS240" s="114"/>
      <c r="BT240" s="114"/>
      <c r="BU240" s="114"/>
      <c r="BV240" s="114"/>
      <c r="BW240" s="114"/>
      <c r="BX240" s="114"/>
      <c r="BY240" s="114"/>
      <c r="BZ240" s="114"/>
      <c r="CA240" s="114" t="s">
        <v>330</v>
      </c>
      <c r="CB240" s="114"/>
      <c r="CC240" s="114"/>
      <c r="CD240" s="114"/>
      <c r="CE240" s="114"/>
      <c r="CF240" s="114"/>
      <c r="CG240" s="114"/>
      <c r="CH240" s="114"/>
      <c r="CI240" s="114"/>
      <c r="CJ240" s="114"/>
      <c r="CK240" s="114"/>
      <c r="CL240" s="114" t="s">
        <v>330</v>
      </c>
      <c r="CM240" s="114"/>
      <c r="CN240" s="114"/>
      <c r="CO240" s="114"/>
      <c r="CP240" s="114"/>
      <c r="CQ240" s="114"/>
      <c r="CR240" s="114"/>
      <c r="CS240" s="114"/>
      <c r="CT240" s="114"/>
      <c r="CU240" s="114"/>
      <c r="CV240" s="114"/>
      <c r="CW240" s="114" t="s">
        <v>330</v>
      </c>
      <c r="CX240" s="114"/>
      <c r="CY240" s="114"/>
      <c r="CZ240" s="114"/>
      <c r="DA240" s="114"/>
      <c r="DB240" s="114"/>
      <c r="DC240" s="114"/>
      <c r="DD240" s="114"/>
      <c r="DE240" s="114"/>
      <c r="DF240" s="114"/>
      <c r="DG240" s="114"/>
      <c r="DH240" s="59"/>
      <c r="DI240" s="59"/>
      <c r="DJ240" s="59"/>
      <c r="DK240" s="59"/>
      <c r="DL240" s="59"/>
      <c r="DM240" s="59"/>
      <c r="DN240" s="59"/>
      <c r="DO240" s="59"/>
      <c r="DP240" s="59"/>
      <c r="DQ240" s="59"/>
      <c r="DR240" s="59"/>
      <c r="DS240" s="59"/>
    </row>
    <row r="241" spans="1:123" x14ac:dyDescent="0.2">
      <c r="A241" s="60"/>
      <c r="B241" s="61"/>
      <c r="C241" s="61"/>
      <c r="D241" s="62"/>
      <c r="E241" s="86" t="s">
        <v>8</v>
      </c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114"/>
      <c r="AU241" s="114"/>
      <c r="AV241" s="114"/>
      <c r="AW241" s="114"/>
      <c r="AX241" s="114"/>
      <c r="AY241" s="114"/>
      <c r="AZ241" s="114"/>
      <c r="BA241" s="114"/>
      <c r="BB241" s="114"/>
      <c r="BC241" s="114"/>
      <c r="BD241" s="114"/>
      <c r="BE241" s="114"/>
      <c r="BF241" s="114"/>
      <c r="BG241" s="114"/>
      <c r="BH241" s="114"/>
      <c r="BI241" s="114"/>
      <c r="BJ241" s="114"/>
      <c r="BK241" s="114"/>
      <c r="BL241" s="114"/>
      <c r="BM241" s="114"/>
      <c r="BN241" s="114"/>
      <c r="BO241" s="114"/>
      <c r="BP241" s="114"/>
      <c r="BQ241" s="114"/>
      <c r="BR241" s="114"/>
      <c r="BS241" s="114"/>
      <c r="BT241" s="114"/>
      <c r="BU241" s="114"/>
      <c r="BV241" s="114"/>
      <c r="BW241" s="114"/>
      <c r="BX241" s="114"/>
      <c r="BY241" s="114"/>
      <c r="BZ241" s="114"/>
      <c r="CA241" s="114"/>
      <c r="CB241" s="114"/>
      <c r="CC241" s="114"/>
      <c r="CD241" s="114"/>
      <c r="CE241" s="114"/>
      <c r="CF241" s="114"/>
      <c r="CG241" s="114"/>
      <c r="CH241" s="114"/>
      <c r="CI241" s="114"/>
      <c r="CJ241" s="114"/>
      <c r="CK241" s="114"/>
      <c r="CL241" s="114"/>
      <c r="CM241" s="114"/>
      <c r="CN241" s="114"/>
      <c r="CO241" s="114"/>
      <c r="CP241" s="114"/>
      <c r="CQ241" s="114"/>
      <c r="CR241" s="114"/>
      <c r="CS241" s="114"/>
      <c r="CT241" s="114"/>
      <c r="CU241" s="114"/>
      <c r="CV241" s="114"/>
      <c r="CW241" s="114"/>
      <c r="CX241" s="114"/>
      <c r="CY241" s="114"/>
      <c r="CZ241" s="114"/>
      <c r="DA241" s="114"/>
      <c r="DB241" s="114"/>
      <c r="DC241" s="114"/>
      <c r="DD241" s="114"/>
      <c r="DE241" s="114"/>
      <c r="DF241" s="114"/>
      <c r="DG241" s="114"/>
      <c r="DH241" s="59"/>
      <c r="DI241" s="59"/>
      <c r="DJ241" s="59"/>
      <c r="DK241" s="59"/>
      <c r="DL241" s="59"/>
      <c r="DM241" s="59"/>
      <c r="DN241" s="59"/>
      <c r="DO241" s="59"/>
      <c r="DP241" s="59"/>
      <c r="DQ241" s="59"/>
      <c r="DR241" s="59"/>
      <c r="DS241" s="59"/>
    </row>
    <row r="242" spans="1:123" x14ac:dyDescent="0.2">
      <c r="A242" s="60"/>
      <c r="B242" s="61"/>
      <c r="C242" s="61"/>
      <c r="D242" s="62"/>
      <c r="E242" s="86" t="s">
        <v>299</v>
      </c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114"/>
      <c r="AU242" s="114"/>
      <c r="AV242" s="114"/>
      <c r="AW242" s="114"/>
      <c r="AX242" s="114"/>
      <c r="AY242" s="114"/>
      <c r="AZ242" s="114"/>
      <c r="BA242" s="114"/>
      <c r="BB242" s="114"/>
      <c r="BC242" s="114"/>
      <c r="BD242" s="114"/>
      <c r="BE242" s="114"/>
      <c r="BF242" s="114"/>
      <c r="BG242" s="114"/>
      <c r="BH242" s="114"/>
      <c r="BI242" s="114"/>
      <c r="BJ242" s="114"/>
      <c r="BK242" s="114"/>
      <c r="BL242" s="114"/>
      <c r="BM242" s="114"/>
      <c r="BN242" s="114"/>
      <c r="BO242" s="114"/>
      <c r="BP242" s="114"/>
      <c r="BQ242" s="114"/>
      <c r="BR242" s="114"/>
      <c r="BS242" s="114"/>
      <c r="BT242" s="114"/>
      <c r="BU242" s="114"/>
      <c r="BV242" s="114"/>
      <c r="BW242" s="114"/>
      <c r="BX242" s="114"/>
      <c r="BY242" s="114"/>
      <c r="BZ242" s="114"/>
      <c r="CA242" s="114"/>
      <c r="CB242" s="114"/>
      <c r="CC242" s="114"/>
      <c r="CD242" s="114"/>
      <c r="CE242" s="114"/>
      <c r="CF242" s="114"/>
      <c r="CG242" s="114"/>
      <c r="CH242" s="114"/>
      <c r="CI242" s="114"/>
      <c r="CJ242" s="114"/>
      <c r="CK242" s="114"/>
      <c r="CL242" s="114"/>
      <c r="CM242" s="114"/>
      <c r="CN242" s="114"/>
      <c r="CO242" s="114"/>
      <c r="CP242" s="114"/>
      <c r="CQ242" s="114"/>
      <c r="CR242" s="114"/>
      <c r="CS242" s="114"/>
      <c r="CT242" s="114"/>
      <c r="CU242" s="114"/>
      <c r="CV242" s="114"/>
      <c r="CW242" s="114"/>
      <c r="CX242" s="114"/>
      <c r="CY242" s="114"/>
      <c r="CZ242" s="114"/>
      <c r="DA242" s="114"/>
      <c r="DB242" s="114"/>
      <c r="DC242" s="114"/>
      <c r="DD242" s="114"/>
      <c r="DE242" s="114"/>
      <c r="DF242" s="114"/>
      <c r="DG242" s="114"/>
      <c r="DH242" s="59"/>
      <c r="DI242" s="59"/>
      <c r="DJ242" s="59"/>
      <c r="DK242" s="59"/>
      <c r="DL242" s="59"/>
      <c r="DM242" s="59"/>
      <c r="DN242" s="59"/>
      <c r="DO242" s="59"/>
      <c r="DP242" s="59"/>
      <c r="DQ242" s="59"/>
      <c r="DR242" s="59"/>
      <c r="DS242" s="59"/>
    </row>
    <row r="243" spans="1:123" x14ac:dyDescent="0.2">
      <c r="A243" s="65"/>
      <c r="B243" s="66"/>
      <c r="C243" s="66"/>
      <c r="D243" s="67"/>
      <c r="E243" s="100" t="s">
        <v>65</v>
      </c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100"/>
      <c r="W243" s="100"/>
      <c r="X243" s="100"/>
      <c r="Y243" s="100"/>
      <c r="Z243" s="100"/>
      <c r="AA243" s="100"/>
      <c r="AB243" s="100"/>
      <c r="AC243" s="100"/>
      <c r="AD243" s="100"/>
      <c r="AE243" s="100"/>
      <c r="AF243" s="100"/>
      <c r="AG243" s="100"/>
      <c r="AH243" s="100"/>
      <c r="AI243" s="101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114"/>
      <c r="AU243" s="114"/>
      <c r="AV243" s="114"/>
      <c r="AW243" s="114"/>
      <c r="AX243" s="114"/>
      <c r="AY243" s="114"/>
      <c r="AZ243" s="114"/>
      <c r="BA243" s="114"/>
      <c r="BB243" s="114"/>
      <c r="BC243" s="114"/>
      <c r="BD243" s="114"/>
      <c r="BE243" s="114"/>
      <c r="BF243" s="114"/>
      <c r="BG243" s="114"/>
      <c r="BH243" s="114"/>
      <c r="BI243" s="114"/>
      <c r="BJ243" s="114"/>
      <c r="BK243" s="114"/>
      <c r="BL243" s="114"/>
      <c r="BM243" s="114"/>
      <c r="BN243" s="114"/>
      <c r="BO243" s="114"/>
      <c r="BP243" s="114"/>
      <c r="BQ243" s="114"/>
      <c r="BR243" s="114"/>
      <c r="BS243" s="114"/>
      <c r="BT243" s="114"/>
      <c r="BU243" s="114"/>
      <c r="BV243" s="114"/>
      <c r="BW243" s="114"/>
      <c r="BX243" s="114"/>
      <c r="BY243" s="114"/>
      <c r="BZ243" s="114"/>
      <c r="CA243" s="114"/>
      <c r="CB243" s="114"/>
      <c r="CC243" s="114"/>
      <c r="CD243" s="114"/>
      <c r="CE243" s="114"/>
      <c r="CF243" s="114"/>
      <c r="CG243" s="114"/>
      <c r="CH243" s="114"/>
      <c r="CI243" s="114"/>
      <c r="CJ243" s="114"/>
      <c r="CK243" s="114"/>
      <c r="CL243" s="114"/>
      <c r="CM243" s="114"/>
      <c r="CN243" s="114"/>
      <c r="CO243" s="114"/>
      <c r="CP243" s="114"/>
      <c r="CQ243" s="114"/>
      <c r="CR243" s="114"/>
      <c r="CS243" s="114"/>
      <c r="CT243" s="114"/>
      <c r="CU243" s="114"/>
      <c r="CV243" s="114"/>
      <c r="CW243" s="114"/>
      <c r="CX243" s="114"/>
      <c r="CY243" s="114"/>
      <c r="CZ243" s="114"/>
      <c r="DA243" s="114"/>
      <c r="DB243" s="114"/>
      <c r="DC243" s="114"/>
      <c r="DD243" s="114"/>
      <c r="DE243" s="114"/>
      <c r="DF243" s="114"/>
      <c r="DG243" s="114"/>
      <c r="DH243" s="59"/>
      <c r="DI243" s="59"/>
      <c r="DJ243" s="59"/>
      <c r="DK243" s="59"/>
      <c r="DL243" s="59"/>
      <c r="DM243" s="59"/>
      <c r="DN243" s="59"/>
      <c r="DO243" s="59"/>
      <c r="DP243" s="59"/>
      <c r="DQ243" s="59"/>
      <c r="DR243" s="59"/>
      <c r="DS243" s="59"/>
    </row>
    <row r="244" spans="1:123" x14ac:dyDescent="0.2">
      <c r="A244" s="52" t="s">
        <v>253</v>
      </c>
      <c r="B244" s="53"/>
      <c r="C244" s="53"/>
      <c r="D244" s="54"/>
      <c r="E244" s="84" t="s">
        <v>254</v>
      </c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  <c r="Q244" s="84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  <c r="AD244" s="84"/>
      <c r="AE244" s="84"/>
      <c r="AF244" s="84"/>
      <c r="AG244" s="84"/>
      <c r="AH244" s="84"/>
      <c r="AI244" s="85"/>
      <c r="AJ244" s="125" t="s">
        <v>256</v>
      </c>
      <c r="AK244" s="57"/>
      <c r="AL244" s="57"/>
      <c r="AM244" s="57"/>
      <c r="AN244" s="57"/>
      <c r="AO244" s="57"/>
      <c r="AP244" s="57"/>
      <c r="AQ244" s="57"/>
      <c r="AR244" s="57"/>
      <c r="AS244" s="57"/>
      <c r="AT244" s="114">
        <v>58.3</v>
      </c>
      <c r="AU244" s="114"/>
      <c r="AV244" s="114"/>
      <c r="AW244" s="114"/>
      <c r="AX244" s="114"/>
      <c r="AY244" s="114"/>
      <c r="AZ244" s="114"/>
      <c r="BA244" s="114"/>
      <c r="BB244" s="114"/>
      <c r="BC244" s="114"/>
      <c r="BD244" s="114"/>
      <c r="BE244" s="114">
        <f>ROUND(58254/1000,1)</f>
        <v>58.3</v>
      </c>
      <c r="BF244" s="114"/>
      <c r="BG244" s="114"/>
      <c r="BH244" s="114"/>
      <c r="BI244" s="114"/>
      <c r="BJ244" s="114"/>
      <c r="BK244" s="114"/>
      <c r="BL244" s="114"/>
      <c r="BM244" s="114"/>
      <c r="BN244" s="114"/>
      <c r="BO244" s="114"/>
      <c r="BP244" s="114">
        <f>ROUND(58125/1000,1)</f>
        <v>58.1</v>
      </c>
      <c r="BQ244" s="114"/>
      <c r="BR244" s="114"/>
      <c r="BS244" s="114"/>
      <c r="BT244" s="114"/>
      <c r="BU244" s="114"/>
      <c r="BV244" s="114"/>
      <c r="BW244" s="114"/>
      <c r="BX244" s="114"/>
      <c r="BY244" s="114"/>
      <c r="BZ244" s="114"/>
      <c r="CA244" s="114">
        <f>BP244</f>
        <v>58.1</v>
      </c>
      <c r="CB244" s="114"/>
      <c r="CC244" s="114"/>
      <c r="CD244" s="114"/>
      <c r="CE244" s="114"/>
      <c r="CF244" s="114"/>
      <c r="CG244" s="114"/>
      <c r="CH244" s="114"/>
      <c r="CI244" s="114"/>
      <c r="CJ244" s="114"/>
      <c r="CK244" s="114"/>
      <c r="CL244" s="114">
        <v>58</v>
      </c>
      <c r="CM244" s="114"/>
      <c r="CN244" s="114"/>
      <c r="CO244" s="114"/>
      <c r="CP244" s="114"/>
      <c r="CQ244" s="114"/>
      <c r="CR244" s="114"/>
      <c r="CS244" s="114"/>
      <c r="CT244" s="114"/>
      <c r="CU244" s="114"/>
      <c r="CV244" s="114"/>
      <c r="CW244" s="114">
        <v>57.9</v>
      </c>
      <c r="CX244" s="114"/>
      <c r="CY244" s="114"/>
      <c r="CZ244" s="114"/>
      <c r="DA244" s="114"/>
      <c r="DB244" s="114"/>
      <c r="DC244" s="114"/>
      <c r="DD244" s="114"/>
      <c r="DE244" s="114"/>
      <c r="DF244" s="114"/>
      <c r="DG244" s="114"/>
      <c r="DH244" s="59"/>
      <c r="DI244" s="59"/>
      <c r="DJ244" s="59"/>
      <c r="DK244" s="59"/>
      <c r="DL244" s="59"/>
      <c r="DM244" s="59"/>
      <c r="DN244" s="59"/>
      <c r="DO244" s="59"/>
      <c r="DP244" s="59"/>
      <c r="DQ244" s="59"/>
      <c r="DR244" s="59"/>
      <c r="DS244" s="59"/>
    </row>
    <row r="245" spans="1:123" x14ac:dyDescent="0.2">
      <c r="A245" s="65"/>
      <c r="B245" s="66"/>
      <c r="C245" s="66"/>
      <c r="D245" s="67"/>
      <c r="E245" s="100" t="s">
        <v>255</v>
      </c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100"/>
      <c r="W245" s="100"/>
      <c r="X245" s="100"/>
      <c r="Y245" s="100"/>
      <c r="Z245" s="100"/>
      <c r="AA245" s="100"/>
      <c r="AB245" s="100"/>
      <c r="AC245" s="100"/>
      <c r="AD245" s="100"/>
      <c r="AE245" s="100"/>
      <c r="AF245" s="100"/>
      <c r="AG245" s="100"/>
      <c r="AH245" s="100"/>
      <c r="AI245" s="101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126"/>
      <c r="AU245" s="126"/>
      <c r="AV245" s="126"/>
      <c r="AW245" s="126"/>
      <c r="AX245" s="126"/>
      <c r="AY245" s="126"/>
      <c r="AZ245" s="126"/>
      <c r="BA245" s="126"/>
      <c r="BB245" s="126"/>
      <c r="BC245" s="126"/>
      <c r="BD245" s="126"/>
      <c r="BE245" s="126"/>
      <c r="BF245" s="126"/>
      <c r="BG245" s="126"/>
      <c r="BH245" s="126"/>
      <c r="BI245" s="126"/>
      <c r="BJ245" s="126"/>
      <c r="BK245" s="126"/>
      <c r="BL245" s="126"/>
      <c r="BM245" s="126"/>
      <c r="BN245" s="126"/>
      <c r="BO245" s="126"/>
      <c r="BP245" s="126"/>
      <c r="BQ245" s="126"/>
      <c r="BR245" s="126"/>
      <c r="BS245" s="126"/>
      <c r="BT245" s="126"/>
      <c r="BU245" s="126"/>
      <c r="BV245" s="126"/>
      <c r="BW245" s="126"/>
      <c r="BX245" s="126"/>
      <c r="BY245" s="126"/>
      <c r="BZ245" s="126"/>
      <c r="CA245" s="126"/>
      <c r="CB245" s="126"/>
      <c r="CC245" s="126"/>
      <c r="CD245" s="126"/>
      <c r="CE245" s="126"/>
      <c r="CF245" s="126"/>
      <c r="CG245" s="126"/>
      <c r="CH245" s="126"/>
      <c r="CI245" s="126"/>
      <c r="CJ245" s="126"/>
      <c r="CK245" s="126"/>
      <c r="CL245" s="126"/>
      <c r="CM245" s="126"/>
      <c r="CN245" s="126"/>
      <c r="CO245" s="126"/>
      <c r="CP245" s="126"/>
      <c r="CQ245" s="126"/>
      <c r="CR245" s="126"/>
      <c r="CS245" s="126"/>
      <c r="CT245" s="126"/>
      <c r="CU245" s="126"/>
      <c r="CV245" s="126"/>
      <c r="CW245" s="126"/>
      <c r="CX245" s="126"/>
      <c r="CY245" s="126"/>
      <c r="CZ245" s="126"/>
      <c r="DA245" s="126"/>
      <c r="DB245" s="126"/>
      <c r="DC245" s="126"/>
      <c r="DD245" s="126"/>
      <c r="DE245" s="126"/>
      <c r="DF245" s="126"/>
      <c r="DG245" s="126"/>
      <c r="DH245" s="83"/>
      <c r="DI245" s="83"/>
      <c r="DJ245" s="83"/>
      <c r="DK245" s="83"/>
      <c r="DL245" s="83"/>
      <c r="DM245" s="83"/>
      <c r="DN245" s="83"/>
      <c r="DO245" s="83"/>
      <c r="DP245" s="83"/>
      <c r="DQ245" s="83"/>
      <c r="DR245" s="83"/>
      <c r="DS245" s="83"/>
    </row>
    <row r="246" spans="1:123" x14ac:dyDescent="0.2">
      <c r="A246" s="46" t="s">
        <v>9</v>
      </c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8"/>
    </row>
    <row r="247" spans="1:123" x14ac:dyDescent="0.2">
      <c r="A247" s="52" t="s">
        <v>10</v>
      </c>
      <c r="B247" s="53"/>
      <c r="C247" s="53"/>
      <c r="D247" s="54"/>
      <c r="E247" s="84" t="s">
        <v>15</v>
      </c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  <c r="AD247" s="84"/>
      <c r="AE247" s="84"/>
      <c r="AF247" s="84"/>
      <c r="AG247" s="84"/>
      <c r="AH247" s="84"/>
      <c r="AI247" s="85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8" t="s">
        <v>330</v>
      </c>
      <c r="AU247" s="58"/>
      <c r="AV247" s="58"/>
      <c r="AW247" s="58"/>
      <c r="AX247" s="58"/>
      <c r="AY247" s="58"/>
      <c r="AZ247" s="58"/>
      <c r="BA247" s="58"/>
      <c r="BB247" s="58"/>
      <c r="BC247" s="58"/>
      <c r="BD247" s="58"/>
      <c r="BE247" s="58" t="s">
        <v>330</v>
      </c>
      <c r="BF247" s="58"/>
      <c r="BG247" s="58"/>
      <c r="BH247" s="58"/>
      <c r="BI247" s="58"/>
      <c r="BJ247" s="58"/>
      <c r="BK247" s="58"/>
      <c r="BL247" s="58"/>
      <c r="BM247" s="58"/>
      <c r="BN247" s="58"/>
      <c r="BO247" s="58"/>
      <c r="BP247" s="58" t="s">
        <v>330</v>
      </c>
      <c r="BQ247" s="58"/>
      <c r="BR247" s="58"/>
      <c r="BS247" s="58"/>
      <c r="BT247" s="58"/>
      <c r="BU247" s="58"/>
      <c r="BV247" s="58"/>
      <c r="BW247" s="58"/>
      <c r="BX247" s="58"/>
      <c r="BY247" s="58"/>
      <c r="BZ247" s="58"/>
      <c r="CA247" s="58" t="s">
        <v>330</v>
      </c>
      <c r="CB247" s="58"/>
      <c r="CC247" s="58"/>
      <c r="CD247" s="58"/>
      <c r="CE247" s="58"/>
      <c r="CF247" s="58"/>
      <c r="CG247" s="58"/>
      <c r="CH247" s="58"/>
      <c r="CI247" s="58"/>
      <c r="CJ247" s="58"/>
      <c r="CK247" s="58"/>
      <c r="CL247" s="58" t="s">
        <v>330</v>
      </c>
      <c r="CM247" s="58"/>
      <c r="CN247" s="58"/>
      <c r="CO247" s="58"/>
      <c r="CP247" s="58"/>
      <c r="CQ247" s="58"/>
      <c r="CR247" s="58"/>
      <c r="CS247" s="58"/>
      <c r="CT247" s="58"/>
      <c r="CU247" s="58"/>
      <c r="CV247" s="58"/>
      <c r="CW247" s="58" t="s">
        <v>330</v>
      </c>
      <c r="CX247" s="58"/>
      <c r="CY247" s="58"/>
      <c r="CZ247" s="58"/>
      <c r="DA247" s="58"/>
      <c r="DB247" s="58"/>
      <c r="DC247" s="58"/>
      <c r="DD247" s="58"/>
      <c r="DE247" s="58"/>
      <c r="DF247" s="58"/>
      <c r="DG247" s="58"/>
      <c r="DH247" s="59"/>
      <c r="DI247" s="59"/>
      <c r="DJ247" s="59"/>
      <c r="DK247" s="59"/>
      <c r="DL247" s="59"/>
      <c r="DM247" s="59"/>
      <c r="DN247" s="59"/>
      <c r="DO247" s="59"/>
      <c r="DP247" s="59"/>
      <c r="DQ247" s="59"/>
      <c r="DR247" s="59"/>
      <c r="DS247" s="59"/>
    </row>
    <row r="248" spans="1:123" x14ac:dyDescent="0.2">
      <c r="A248" s="60"/>
      <c r="B248" s="61"/>
      <c r="C248" s="61"/>
      <c r="D248" s="62"/>
      <c r="E248" s="86" t="s">
        <v>16</v>
      </c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86"/>
      <c r="AI248" s="8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  <c r="BD248" s="58"/>
      <c r="BE248" s="58"/>
      <c r="BF248" s="58"/>
      <c r="BG248" s="58"/>
      <c r="BH248" s="58"/>
      <c r="BI248" s="58"/>
      <c r="BJ248" s="58"/>
      <c r="BK248" s="58"/>
      <c r="BL248" s="58"/>
      <c r="BM248" s="58"/>
      <c r="BN248" s="58"/>
      <c r="BO248" s="58"/>
      <c r="BP248" s="58"/>
      <c r="BQ248" s="58"/>
      <c r="BR248" s="58"/>
      <c r="BS248" s="58"/>
      <c r="BT248" s="58"/>
      <c r="BU248" s="58"/>
      <c r="BV248" s="58"/>
      <c r="BW248" s="58"/>
      <c r="BX248" s="58"/>
      <c r="BY248" s="58"/>
      <c r="BZ248" s="58"/>
      <c r="CA248" s="58"/>
      <c r="CB248" s="58"/>
      <c r="CC248" s="58"/>
      <c r="CD248" s="58"/>
      <c r="CE248" s="58"/>
      <c r="CF248" s="58"/>
      <c r="CG248" s="58"/>
      <c r="CH248" s="58"/>
      <c r="CI248" s="58"/>
      <c r="CJ248" s="58"/>
      <c r="CK248" s="58"/>
      <c r="CL248" s="58"/>
      <c r="CM248" s="58"/>
      <c r="CN248" s="58"/>
      <c r="CO248" s="58"/>
      <c r="CP248" s="58"/>
      <c r="CQ248" s="58"/>
      <c r="CR248" s="58"/>
      <c r="CS248" s="58"/>
      <c r="CT248" s="58"/>
      <c r="CU248" s="58"/>
      <c r="CV248" s="58"/>
      <c r="CW248" s="58"/>
      <c r="CX248" s="58"/>
      <c r="CY248" s="58"/>
      <c r="CZ248" s="58"/>
      <c r="DA248" s="58"/>
      <c r="DB248" s="58"/>
      <c r="DC248" s="58"/>
      <c r="DD248" s="58"/>
      <c r="DE248" s="58"/>
      <c r="DF248" s="58"/>
      <c r="DG248" s="58"/>
      <c r="DH248" s="59"/>
      <c r="DI248" s="59"/>
      <c r="DJ248" s="59"/>
      <c r="DK248" s="59"/>
      <c r="DL248" s="59"/>
      <c r="DM248" s="59"/>
      <c r="DN248" s="59"/>
      <c r="DO248" s="59"/>
      <c r="DP248" s="59"/>
      <c r="DQ248" s="59"/>
      <c r="DR248" s="59"/>
      <c r="DS248" s="59"/>
    </row>
    <row r="249" spans="1:123" x14ac:dyDescent="0.2">
      <c r="A249" s="60"/>
      <c r="B249" s="61"/>
      <c r="C249" s="61"/>
      <c r="D249" s="62"/>
      <c r="E249" s="86" t="s">
        <v>17</v>
      </c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86"/>
      <c r="AI249" s="87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  <c r="BD249" s="58"/>
      <c r="BE249" s="58"/>
      <c r="BF249" s="58"/>
      <c r="BG249" s="58"/>
      <c r="BH249" s="58"/>
      <c r="BI249" s="58"/>
      <c r="BJ249" s="58"/>
      <c r="BK249" s="58"/>
      <c r="BL249" s="58"/>
      <c r="BM249" s="58"/>
      <c r="BN249" s="58"/>
      <c r="BO249" s="58"/>
      <c r="BP249" s="58"/>
      <c r="BQ249" s="58"/>
      <c r="BR249" s="58"/>
      <c r="BS249" s="58"/>
      <c r="BT249" s="58"/>
      <c r="BU249" s="58"/>
      <c r="BV249" s="58"/>
      <c r="BW249" s="58"/>
      <c r="BX249" s="58"/>
      <c r="BY249" s="58"/>
      <c r="BZ249" s="58"/>
      <c r="CA249" s="58"/>
      <c r="CB249" s="58"/>
      <c r="CC249" s="58"/>
      <c r="CD249" s="58"/>
      <c r="CE249" s="58"/>
      <c r="CF249" s="58"/>
      <c r="CG249" s="58"/>
      <c r="CH249" s="58"/>
      <c r="CI249" s="58"/>
      <c r="CJ249" s="58"/>
      <c r="CK249" s="58"/>
      <c r="CL249" s="58"/>
      <c r="CM249" s="58"/>
      <c r="CN249" s="58"/>
      <c r="CO249" s="58"/>
      <c r="CP249" s="58"/>
      <c r="CQ249" s="58"/>
      <c r="CR249" s="58"/>
      <c r="CS249" s="58"/>
      <c r="CT249" s="58"/>
      <c r="CU249" s="58"/>
      <c r="CV249" s="58"/>
      <c r="CW249" s="58"/>
      <c r="CX249" s="58"/>
      <c r="CY249" s="58"/>
      <c r="CZ249" s="58"/>
      <c r="DA249" s="58"/>
      <c r="DB249" s="58"/>
      <c r="DC249" s="58"/>
      <c r="DD249" s="58"/>
      <c r="DE249" s="58"/>
      <c r="DF249" s="58"/>
      <c r="DG249" s="58"/>
      <c r="DH249" s="59"/>
      <c r="DI249" s="59"/>
      <c r="DJ249" s="59"/>
      <c r="DK249" s="59"/>
      <c r="DL249" s="59"/>
      <c r="DM249" s="59"/>
      <c r="DN249" s="59"/>
      <c r="DO249" s="59"/>
      <c r="DP249" s="59"/>
      <c r="DQ249" s="59"/>
      <c r="DR249" s="59"/>
      <c r="DS249" s="59"/>
    </row>
    <row r="250" spans="1:123" x14ac:dyDescent="0.2">
      <c r="A250" s="60"/>
      <c r="B250" s="61"/>
      <c r="C250" s="61"/>
      <c r="D250" s="62"/>
      <c r="E250" s="71" t="s">
        <v>11</v>
      </c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  <c r="AA250" s="72"/>
      <c r="AB250" s="72"/>
      <c r="AC250" s="72"/>
      <c r="AD250" s="72"/>
      <c r="AE250" s="72"/>
      <c r="AF250" s="72"/>
      <c r="AG250" s="72"/>
      <c r="AH250" s="72"/>
      <c r="AI250" s="73"/>
      <c r="AJ250" s="125" t="s">
        <v>12</v>
      </c>
      <c r="AK250" s="57"/>
      <c r="AL250" s="57"/>
      <c r="AM250" s="57"/>
      <c r="AN250" s="57"/>
      <c r="AO250" s="57"/>
      <c r="AP250" s="57"/>
      <c r="AQ250" s="57"/>
      <c r="AR250" s="57"/>
      <c r="AS250" s="57"/>
      <c r="AT250" s="127">
        <v>537.78</v>
      </c>
      <c r="AU250" s="127"/>
      <c r="AV250" s="127"/>
      <c r="AW250" s="127"/>
      <c r="AX250" s="127"/>
      <c r="AY250" s="127"/>
      <c r="AZ250" s="127"/>
      <c r="BA250" s="127"/>
      <c r="BB250" s="127"/>
      <c r="BC250" s="127"/>
      <c r="BD250" s="127"/>
      <c r="BE250" s="127">
        <f>ROUND(18797587/27230,2)</f>
        <v>690.33</v>
      </c>
      <c r="BF250" s="127"/>
      <c r="BG250" s="127"/>
      <c r="BH250" s="127"/>
      <c r="BI250" s="127"/>
      <c r="BJ250" s="127"/>
      <c r="BK250" s="127"/>
      <c r="BL250" s="127"/>
      <c r="BM250" s="127"/>
      <c r="BN250" s="127"/>
      <c r="BO250" s="127"/>
      <c r="BP250" s="127">
        <f>ROUND(19112748/27631,2)</f>
        <v>691.71</v>
      </c>
      <c r="BQ250" s="127"/>
      <c r="BR250" s="127"/>
      <c r="BS250" s="127"/>
      <c r="BT250" s="127"/>
      <c r="BU250" s="127"/>
      <c r="BV250" s="127"/>
      <c r="BW250" s="127"/>
      <c r="BX250" s="127"/>
      <c r="BY250" s="127"/>
      <c r="BZ250" s="127"/>
      <c r="CA250" s="127">
        <f>ROUND(BP250*0.99,2)</f>
        <v>684.79</v>
      </c>
      <c r="CB250" s="127"/>
      <c r="CC250" s="127"/>
      <c r="CD250" s="127"/>
      <c r="CE250" s="127"/>
      <c r="CF250" s="127"/>
      <c r="CG250" s="127"/>
      <c r="CH250" s="127"/>
      <c r="CI250" s="127"/>
      <c r="CJ250" s="127"/>
      <c r="CK250" s="127"/>
      <c r="CL250" s="127">
        <f t="shared" ref="CL250" si="24">ROUND(CA250*0.99,2)</f>
        <v>677.94</v>
      </c>
      <c r="CM250" s="127"/>
      <c r="CN250" s="127"/>
      <c r="CO250" s="127"/>
      <c r="CP250" s="127"/>
      <c r="CQ250" s="127"/>
      <c r="CR250" s="127"/>
      <c r="CS250" s="127"/>
      <c r="CT250" s="127"/>
      <c r="CU250" s="127"/>
      <c r="CV250" s="127"/>
      <c r="CW250" s="127">
        <f t="shared" ref="CW250" si="25">ROUND(CL250*0.99,2)</f>
        <v>671.16</v>
      </c>
      <c r="CX250" s="127"/>
      <c r="CY250" s="127"/>
      <c r="CZ250" s="127"/>
      <c r="DA250" s="127"/>
      <c r="DB250" s="127"/>
      <c r="DC250" s="127"/>
      <c r="DD250" s="127"/>
      <c r="DE250" s="127"/>
      <c r="DF250" s="127"/>
      <c r="DG250" s="127"/>
      <c r="DH250" s="59" t="s">
        <v>351</v>
      </c>
      <c r="DI250" s="59"/>
      <c r="DJ250" s="59"/>
      <c r="DK250" s="59"/>
      <c r="DL250" s="59"/>
      <c r="DM250" s="59"/>
      <c r="DN250" s="59"/>
      <c r="DO250" s="59"/>
      <c r="DP250" s="59"/>
      <c r="DQ250" s="59"/>
      <c r="DR250" s="59"/>
      <c r="DS250" s="59"/>
    </row>
    <row r="251" spans="1:123" x14ac:dyDescent="0.2">
      <c r="A251" s="60"/>
      <c r="B251" s="61"/>
      <c r="C251" s="61"/>
      <c r="D251" s="62"/>
      <c r="E251" s="128"/>
      <c r="F251" s="129"/>
      <c r="G251" s="129"/>
      <c r="H251" s="129"/>
      <c r="I251" s="129"/>
      <c r="J251" s="129"/>
      <c r="K251" s="129"/>
      <c r="L251" s="129"/>
      <c r="M251" s="129"/>
      <c r="N251" s="129"/>
      <c r="O251" s="129"/>
      <c r="P251" s="129"/>
      <c r="Q251" s="129"/>
      <c r="R251" s="129"/>
      <c r="S251" s="129"/>
      <c r="T251" s="129"/>
      <c r="U251" s="129"/>
      <c r="V251" s="129"/>
      <c r="W251" s="129"/>
      <c r="X251" s="129"/>
      <c r="Y251" s="129"/>
      <c r="Z251" s="129"/>
      <c r="AA251" s="129"/>
      <c r="AB251" s="129"/>
      <c r="AC251" s="129"/>
      <c r="AD251" s="129"/>
      <c r="AE251" s="129"/>
      <c r="AF251" s="129"/>
      <c r="AG251" s="129"/>
      <c r="AH251" s="129"/>
      <c r="AI251" s="130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127"/>
      <c r="AU251" s="127"/>
      <c r="AV251" s="127"/>
      <c r="AW251" s="127"/>
      <c r="AX251" s="127"/>
      <c r="AY251" s="127"/>
      <c r="AZ251" s="127"/>
      <c r="BA251" s="127"/>
      <c r="BB251" s="127"/>
      <c r="BC251" s="127"/>
      <c r="BD251" s="127"/>
      <c r="BE251" s="127"/>
      <c r="BF251" s="127"/>
      <c r="BG251" s="127"/>
      <c r="BH251" s="127"/>
      <c r="BI251" s="127"/>
      <c r="BJ251" s="127"/>
      <c r="BK251" s="127"/>
      <c r="BL251" s="127"/>
      <c r="BM251" s="127"/>
      <c r="BN251" s="127"/>
      <c r="BO251" s="127"/>
      <c r="BP251" s="127"/>
      <c r="BQ251" s="127"/>
      <c r="BR251" s="127"/>
      <c r="BS251" s="127"/>
      <c r="BT251" s="127"/>
      <c r="BU251" s="127"/>
      <c r="BV251" s="127"/>
      <c r="BW251" s="127"/>
      <c r="BX251" s="127"/>
      <c r="BY251" s="127"/>
      <c r="BZ251" s="127"/>
      <c r="CA251" s="127"/>
      <c r="CB251" s="127"/>
      <c r="CC251" s="127"/>
      <c r="CD251" s="127"/>
      <c r="CE251" s="127"/>
      <c r="CF251" s="127"/>
      <c r="CG251" s="127"/>
      <c r="CH251" s="127"/>
      <c r="CI251" s="127"/>
      <c r="CJ251" s="127"/>
      <c r="CK251" s="127"/>
      <c r="CL251" s="127"/>
      <c r="CM251" s="127"/>
      <c r="CN251" s="127"/>
      <c r="CO251" s="127"/>
      <c r="CP251" s="127"/>
      <c r="CQ251" s="127"/>
      <c r="CR251" s="127"/>
      <c r="CS251" s="127"/>
      <c r="CT251" s="127"/>
      <c r="CU251" s="127"/>
      <c r="CV251" s="127"/>
      <c r="CW251" s="127"/>
      <c r="CX251" s="127"/>
      <c r="CY251" s="127"/>
      <c r="CZ251" s="127"/>
      <c r="DA251" s="127"/>
      <c r="DB251" s="127"/>
      <c r="DC251" s="127"/>
      <c r="DD251" s="127"/>
      <c r="DE251" s="127"/>
      <c r="DF251" s="127"/>
      <c r="DG251" s="127"/>
      <c r="DH251" s="59"/>
      <c r="DI251" s="59"/>
      <c r="DJ251" s="59"/>
      <c r="DK251" s="59"/>
      <c r="DL251" s="59"/>
      <c r="DM251" s="59"/>
      <c r="DN251" s="59"/>
      <c r="DO251" s="59"/>
      <c r="DP251" s="59"/>
      <c r="DQ251" s="59"/>
      <c r="DR251" s="59"/>
      <c r="DS251" s="59"/>
    </row>
    <row r="252" spans="1:123" x14ac:dyDescent="0.2">
      <c r="A252" s="60"/>
      <c r="B252" s="61"/>
      <c r="C252" s="61"/>
      <c r="D252" s="62"/>
      <c r="E252" s="74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6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127"/>
      <c r="AU252" s="127"/>
      <c r="AV252" s="127"/>
      <c r="AW252" s="127"/>
      <c r="AX252" s="127"/>
      <c r="AY252" s="127"/>
      <c r="AZ252" s="127"/>
      <c r="BA252" s="127"/>
      <c r="BB252" s="127"/>
      <c r="BC252" s="127"/>
      <c r="BD252" s="127"/>
      <c r="BE252" s="127"/>
      <c r="BF252" s="127"/>
      <c r="BG252" s="127"/>
      <c r="BH252" s="127"/>
      <c r="BI252" s="127"/>
      <c r="BJ252" s="127"/>
      <c r="BK252" s="127"/>
      <c r="BL252" s="127"/>
      <c r="BM252" s="127"/>
      <c r="BN252" s="127"/>
      <c r="BO252" s="127"/>
      <c r="BP252" s="127"/>
      <c r="BQ252" s="127"/>
      <c r="BR252" s="127"/>
      <c r="BS252" s="127"/>
      <c r="BT252" s="127"/>
      <c r="BU252" s="127"/>
      <c r="BV252" s="127"/>
      <c r="BW252" s="127"/>
      <c r="BX252" s="127"/>
      <c r="BY252" s="127"/>
      <c r="BZ252" s="127"/>
      <c r="CA252" s="127"/>
      <c r="CB252" s="127"/>
      <c r="CC252" s="127"/>
      <c r="CD252" s="127"/>
      <c r="CE252" s="127"/>
      <c r="CF252" s="127"/>
      <c r="CG252" s="127"/>
      <c r="CH252" s="127"/>
      <c r="CI252" s="127"/>
      <c r="CJ252" s="127"/>
      <c r="CK252" s="127"/>
      <c r="CL252" s="127"/>
      <c r="CM252" s="127"/>
      <c r="CN252" s="127"/>
      <c r="CO252" s="127"/>
      <c r="CP252" s="127"/>
      <c r="CQ252" s="127"/>
      <c r="CR252" s="127"/>
      <c r="CS252" s="127"/>
      <c r="CT252" s="127"/>
      <c r="CU252" s="127"/>
      <c r="CV252" s="127"/>
      <c r="CW252" s="127"/>
      <c r="CX252" s="127"/>
      <c r="CY252" s="127"/>
      <c r="CZ252" s="127"/>
      <c r="DA252" s="127"/>
      <c r="DB252" s="127"/>
      <c r="DC252" s="127"/>
      <c r="DD252" s="127"/>
      <c r="DE252" s="127"/>
      <c r="DF252" s="127"/>
      <c r="DG252" s="127"/>
      <c r="DH252" s="59"/>
      <c r="DI252" s="59"/>
      <c r="DJ252" s="59"/>
      <c r="DK252" s="59"/>
      <c r="DL252" s="59"/>
      <c r="DM252" s="59"/>
      <c r="DN252" s="59"/>
      <c r="DO252" s="59"/>
      <c r="DP252" s="59"/>
      <c r="DQ252" s="59"/>
      <c r="DR252" s="59"/>
      <c r="DS252" s="59"/>
    </row>
    <row r="253" spans="1:123" x14ac:dyDescent="0.2">
      <c r="A253" s="60"/>
      <c r="B253" s="61"/>
      <c r="C253" s="61"/>
      <c r="D253" s="62"/>
      <c r="E253" s="71" t="s">
        <v>13</v>
      </c>
      <c r="F253" s="7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  <c r="AA253" s="72"/>
      <c r="AB253" s="72"/>
      <c r="AC253" s="72"/>
      <c r="AD253" s="72"/>
      <c r="AE253" s="72"/>
      <c r="AF253" s="72"/>
      <c r="AG253" s="72"/>
      <c r="AH253" s="72"/>
      <c r="AI253" s="73"/>
      <c r="AJ253" s="125" t="s">
        <v>14</v>
      </c>
      <c r="AK253" s="57"/>
      <c r="AL253" s="57"/>
      <c r="AM253" s="57"/>
      <c r="AN253" s="57"/>
      <c r="AO253" s="57"/>
      <c r="AP253" s="57"/>
      <c r="AQ253" s="57"/>
      <c r="AR253" s="57"/>
      <c r="AS253" s="57"/>
      <c r="AT253" s="127">
        <v>0.21</v>
      </c>
      <c r="AU253" s="127"/>
      <c r="AV253" s="127"/>
      <c r="AW253" s="127"/>
      <c r="AX253" s="127"/>
      <c r="AY253" s="127"/>
      <c r="AZ253" s="127"/>
      <c r="BA253" s="127"/>
      <c r="BB253" s="127"/>
      <c r="BC253" s="127"/>
      <c r="BD253" s="127"/>
      <c r="BE253" s="127">
        <f>ROUND(112159.87/533309.54,2)</f>
        <v>0.21</v>
      </c>
      <c r="BF253" s="127"/>
      <c r="BG253" s="127"/>
      <c r="BH253" s="127"/>
      <c r="BI253" s="127"/>
      <c r="BJ253" s="127"/>
      <c r="BK253" s="127"/>
      <c r="BL253" s="127"/>
      <c r="BM253" s="127"/>
      <c r="BN253" s="127"/>
      <c r="BO253" s="127"/>
      <c r="BP253" s="127">
        <f>ROUND(107398.38/520909.7,2)</f>
        <v>0.21</v>
      </c>
      <c r="BQ253" s="127"/>
      <c r="BR253" s="127"/>
      <c r="BS253" s="127"/>
      <c r="BT253" s="127"/>
      <c r="BU253" s="127"/>
      <c r="BV253" s="127"/>
      <c r="BW253" s="127"/>
      <c r="BX253" s="127"/>
      <c r="BY253" s="127"/>
      <c r="BZ253" s="127"/>
      <c r="CA253" s="127">
        <f>ROUND(BP253*0.99,2)</f>
        <v>0.21</v>
      </c>
      <c r="CB253" s="127"/>
      <c r="CC253" s="127"/>
      <c r="CD253" s="127"/>
      <c r="CE253" s="127"/>
      <c r="CF253" s="127"/>
      <c r="CG253" s="127"/>
      <c r="CH253" s="127"/>
      <c r="CI253" s="127"/>
      <c r="CJ253" s="127"/>
      <c r="CK253" s="127"/>
      <c r="CL253" s="127">
        <f t="shared" ref="CL253" si="26">ROUND(CA253*0.99,2)</f>
        <v>0.21</v>
      </c>
      <c r="CM253" s="127"/>
      <c r="CN253" s="127"/>
      <c r="CO253" s="127"/>
      <c r="CP253" s="127"/>
      <c r="CQ253" s="127"/>
      <c r="CR253" s="127"/>
      <c r="CS253" s="127"/>
      <c r="CT253" s="127"/>
      <c r="CU253" s="127"/>
      <c r="CV253" s="127"/>
      <c r="CW253" s="127">
        <f t="shared" ref="CW253" si="27">ROUND(CL253*0.99,2)</f>
        <v>0.21</v>
      </c>
      <c r="CX253" s="127"/>
      <c r="CY253" s="127"/>
      <c r="CZ253" s="127"/>
      <c r="DA253" s="127"/>
      <c r="DB253" s="127"/>
      <c r="DC253" s="127"/>
      <c r="DD253" s="127"/>
      <c r="DE253" s="127"/>
      <c r="DF253" s="127"/>
      <c r="DG253" s="127"/>
      <c r="DH253" s="59" t="s">
        <v>350</v>
      </c>
      <c r="DI253" s="59"/>
      <c r="DJ253" s="59"/>
      <c r="DK253" s="59"/>
      <c r="DL253" s="59"/>
      <c r="DM253" s="59"/>
      <c r="DN253" s="59"/>
      <c r="DO253" s="59"/>
      <c r="DP253" s="59"/>
      <c r="DQ253" s="59"/>
      <c r="DR253" s="59"/>
      <c r="DS253" s="59"/>
    </row>
    <row r="254" spans="1:123" x14ac:dyDescent="0.2">
      <c r="A254" s="60"/>
      <c r="B254" s="61"/>
      <c r="C254" s="61"/>
      <c r="D254" s="62"/>
      <c r="E254" s="128"/>
      <c r="F254" s="129"/>
      <c r="G254" s="129"/>
      <c r="H254" s="129"/>
      <c r="I254" s="129"/>
      <c r="J254" s="129"/>
      <c r="K254" s="129"/>
      <c r="L254" s="129"/>
      <c r="M254" s="129"/>
      <c r="N254" s="129"/>
      <c r="O254" s="129"/>
      <c r="P254" s="129"/>
      <c r="Q254" s="129"/>
      <c r="R254" s="129"/>
      <c r="S254" s="129"/>
      <c r="T254" s="129"/>
      <c r="U254" s="129"/>
      <c r="V254" s="129"/>
      <c r="W254" s="129"/>
      <c r="X254" s="129"/>
      <c r="Y254" s="129"/>
      <c r="Z254" s="129"/>
      <c r="AA254" s="129"/>
      <c r="AB254" s="129"/>
      <c r="AC254" s="129"/>
      <c r="AD254" s="129"/>
      <c r="AE254" s="129"/>
      <c r="AF254" s="129"/>
      <c r="AG254" s="129"/>
      <c r="AH254" s="129"/>
      <c r="AI254" s="130"/>
      <c r="AJ254" s="125"/>
      <c r="AK254" s="57"/>
      <c r="AL254" s="57"/>
      <c r="AM254" s="57"/>
      <c r="AN254" s="57"/>
      <c r="AO254" s="57"/>
      <c r="AP254" s="57"/>
      <c r="AQ254" s="57"/>
      <c r="AR254" s="57"/>
      <c r="AS254" s="57"/>
      <c r="AT254" s="127"/>
      <c r="AU254" s="127"/>
      <c r="AV254" s="127"/>
      <c r="AW254" s="127"/>
      <c r="AX254" s="127"/>
      <c r="AY254" s="127"/>
      <c r="AZ254" s="127"/>
      <c r="BA254" s="127"/>
      <c r="BB254" s="127"/>
      <c r="BC254" s="127"/>
      <c r="BD254" s="127"/>
      <c r="BE254" s="127"/>
      <c r="BF254" s="127"/>
      <c r="BG254" s="127"/>
      <c r="BH254" s="127"/>
      <c r="BI254" s="127"/>
      <c r="BJ254" s="127"/>
      <c r="BK254" s="127"/>
      <c r="BL254" s="127"/>
      <c r="BM254" s="127"/>
      <c r="BN254" s="127"/>
      <c r="BO254" s="127"/>
      <c r="BP254" s="127"/>
      <c r="BQ254" s="127"/>
      <c r="BR254" s="127"/>
      <c r="BS254" s="127"/>
      <c r="BT254" s="127"/>
      <c r="BU254" s="127"/>
      <c r="BV254" s="127"/>
      <c r="BW254" s="127"/>
      <c r="BX254" s="127"/>
      <c r="BY254" s="127"/>
      <c r="BZ254" s="127"/>
      <c r="CA254" s="127"/>
      <c r="CB254" s="127"/>
      <c r="CC254" s="127"/>
      <c r="CD254" s="127"/>
      <c r="CE254" s="127"/>
      <c r="CF254" s="127"/>
      <c r="CG254" s="127"/>
      <c r="CH254" s="127"/>
      <c r="CI254" s="127"/>
      <c r="CJ254" s="127"/>
      <c r="CK254" s="127"/>
      <c r="CL254" s="127"/>
      <c r="CM254" s="127"/>
      <c r="CN254" s="127"/>
      <c r="CO254" s="127"/>
      <c r="CP254" s="127"/>
      <c r="CQ254" s="127"/>
      <c r="CR254" s="127"/>
      <c r="CS254" s="127"/>
      <c r="CT254" s="127"/>
      <c r="CU254" s="127"/>
      <c r="CV254" s="127"/>
      <c r="CW254" s="127"/>
      <c r="CX254" s="127"/>
      <c r="CY254" s="127"/>
      <c r="CZ254" s="127"/>
      <c r="DA254" s="127"/>
      <c r="DB254" s="127"/>
      <c r="DC254" s="127"/>
      <c r="DD254" s="127"/>
      <c r="DE254" s="127"/>
      <c r="DF254" s="127"/>
      <c r="DG254" s="127"/>
      <c r="DH254" s="59"/>
      <c r="DI254" s="59"/>
      <c r="DJ254" s="59"/>
      <c r="DK254" s="59"/>
      <c r="DL254" s="59"/>
      <c r="DM254" s="59"/>
      <c r="DN254" s="59"/>
      <c r="DO254" s="59"/>
      <c r="DP254" s="59"/>
      <c r="DQ254" s="59"/>
      <c r="DR254" s="59"/>
      <c r="DS254" s="59"/>
    </row>
    <row r="255" spans="1:123" x14ac:dyDescent="0.2">
      <c r="A255" s="60"/>
      <c r="B255" s="61"/>
      <c r="C255" s="61"/>
      <c r="D255" s="62"/>
      <c r="E255" s="128"/>
      <c r="F255" s="129"/>
      <c r="G255" s="129"/>
      <c r="H255" s="129"/>
      <c r="I255" s="129"/>
      <c r="J255" s="129"/>
      <c r="K255" s="129"/>
      <c r="L255" s="129"/>
      <c r="M255" s="129"/>
      <c r="N255" s="129"/>
      <c r="O255" s="129"/>
      <c r="P255" s="129"/>
      <c r="Q255" s="129"/>
      <c r="R255" s="129"/>
      <c r="S255" s="129"/>
      <c r="T255" s="129"/>
      <c r="U255" s="129"/>
      <c r="V255" s="129"/>
      <c r="W255" s="129"/>
      <c r="X255" s="129"/>
      <c r="Y255" s="129"/>
      <c r="Z255" s="129"/>
      <c r="AA255" s="129"/>
      <c r="AB255" s="129"/>
      <c r="AC255" s="129"/>
      <c r="AD255" s="129"/>
      <c r="AE255" s="129"/>
      <c r="AF255" s="129"/>
      <c r="AG255" s="129"/>
      <c r="AH255" s="129"/>
      <c r="AI255" s="130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127"/>
      <c r="AU255" s="127"/>
      <c r="AV255" s="127"/>
      <c r="AW255" s="127"/>
      <c r="AX255" s="127"/>
      <c r="AY255" s="127"/>
      <c r="AZ255" s="127"/>
      <c r="BA255" s="127"/>
      <c r="BB255" s="127"/>
      <c r="BC255" s="127"/>
      <c r="BD255" s="127"/>
      <c r="BE255" s="127"/>
      <c r="BF255" s="127"/>
      <c r="BG255" s="127"/>
      <c r="BH255" s="127"/>
      <c r="BI255" s="127"/>
      <c r="BJ255" s="127"/>
      <c r="BK255" s="127"/>
      <c r="BL255" s="127"/>
      <c r="BM255" s="127"/>
      <c r="BN255" s="127"/>
      <c r="BO255" s="127"/>
      <c r="BP255" s="127"/>
      <c r="BQ255" s="127"/>
      <c r="BR255" s="127"/>
      <c r="BS255" s="127"/>
      <c r="BT255" s="127"/>
      <c r="BU255" s="127"/>
      <c r="BV255" s="127"/>
      <c r="BW255" s="127"/>
      <c r="BX255" s="127"/>
      <c r="BY255" s="127"/>
      <c r="BZ255" s="127"/>
      <c r="CA255" s="127"/>
      <c r="CB255" s="127"/>
      <c r="CC255" s="127"/>
      <c r="CD255" s="127"/>
      <c r="CE255" s="127"/>
      <c r="CF255" s="127"/>
      <c r="CG255" s="127"/>
      <c r="CH255" s="127"/>
      <c r="CI255" s="127"/>
      <c r="CJ255" s="127"/>
      <c r="CK255" s="127"/>
      <c r="CL255" s="127"/>
      <c r="CM255" s="127"/>
      <c r="CN255" s="127"/>
      <c r="CO255" s="127"/>
      <c r="CP255" s="127"/>
      <c r="CQ255" s="127"/>
      <c r="CR255" s="127"/>
      <c r="CS255" s="127"/>
      <c r="CT255" s="127"/>
      <c r="CU255" s="127"/>
      <c r="CV255" s="127"/>
      <c r="CW255" s="127"/>
      <c r="CX255" s="127"/>
      <c r="CY255" s="127"/>
      <c r="CZ255" s="127"/>
      <c r="DA255" s="127"/>
      <c r="DB255" s="127"/>
      <c r="DC255" s="127"/>
      <c r="DD255" s="127"/>
      <c r="DE255" s="127"/>
      <c r="DF255" s="127"/>
      <c r="DG255" s="127"/>
      <c r="DH255" s="59"/>
      <c r="DI255" s="59"/>
      <c r="DJ255" s="59"/>
      <c r="DK255" s="59"/>
      <c r="DL255" s="59"/>
      <c r="DM255" s="59"/>
      <c r="DN255" s="59"/>
      <c r="DO255" s="59"/>
      <c r="DP255" s="59"/>
      <c r="DQ255" s="59"/>
      <c r="DR255" s="59"/>
      <c r="DS255" s="59"/>
    </row>
    <row r="256" spans="1:123" x14ac:dyDescent="0.2">
      <c r="A256" s="60"/>
      <c r="B256" s="61"/>
      <c r="C256" s="61"/>
      <c r="D256" s="62"/>
      <c r="E256" s="74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6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127"/>
      <c r="AU256" s="127"/>
      <c r="AV256" s="127"/>
      <c r="AW256" s="127"/>
      <c r="AX256" s="127"/>
      <c r="AY256" s="127"/>
      <c r="AZ256" s="127"/>
      <c r="BA256" s="127"/>
      <c r="BB256" s="127"/>
      <c r="BC256" s="127"/>
      <c r="BD256" s="127"/>
      <c r="BE256" s="127"/>
      <c r="BF256" s="127"/>
      <c r="BG256" s="127"/>
      <c r="BH256" s="127"/>
      <c r="BI256" s="127"/>
      <c r="BJ256" s="127"/>
      <c r="BK256" s="127"/>
      <c r="BL256" s="127"/>
      <c r="BM256" s="127"/>
      <c r="BN256" s="127"/>
      <c r="BO256" s="127"/>
      <c r="BP256" s="127"/>
      <c r="BQ256" s="127"/>
      <c r="BR256" s="127"/>
      <c r="BS256" s="127"/>
      <c r="BT256" s="127"/>
      <c r="BU256" s="127"/>
      <c r="BV256" s="127"/>
      <c r="BW256" s="127"/>
      <c r="BX256" s="127"/>
      <c r="BY256" s="127"/>
      <c r="BZ256" s="127"/>
      <c r="CA256" s="127"/>
      <c r="CB256" s="127"/>
      <c r="CC256" s="127"/>
      <c r="CD256" s="127"/>
      <c r="CE256" s="127"/>
      <c r="CF256" s="127"/>
      <c r="CG256" s="127"/>
      <c r="CH256" s="127"/>
      <c r="CI256" s="127"/>
      <c r="CJ256" s="127"/>
      <c r="CK256" s="127"/>
      <c r="CL256" s="127"/>
      <c r="CM256" s="127"/>
      <c r="CN256" s="127"/>
      <c r="CO256" s="127"/>
      <c r="CP256" s="127"/>
      <c r="CQ256" s="127"/>
      <c r="CR256" s="127"/>
      <c r="CS256" s="127"/>
      <c r="CT256" s="127"/>
      <c r="CU256" s="127"/>
      <c r="CV256" s="127"/>
      <c r="CW256" s="127"/>
      <c r="CX256" s="127"/>
      <c r="CY256" s="127"/>
      <c r="CZ256" s="127"/>
      <c r="DA256" s="127"/>
      <c r="DB256" s="127"/>
      <c r="DC256" s="127"/>
      <c r="DD256" s="127"/>
      <c r="DE256" s="127"/>
      <c r="DF256" s="127"/>
      <c r="DG256" s="127"/>
      <c r="DH256" s="59"/>
      <c r="DI256" s="59"/>
      <c r="DJ256" s="59"/>
      <c r="DK256" s="59"/>
      <c r="DL256" s="59"/>
      <c r="DM256" s="59"/>
      <c r="DN256" s="59"/>
      <c r="DO256" s="59"/>
      <c r="DP256" s="59"/>
      <c r="DQ256" s="59"/>
      <c r="DR256" s="59"/>
      <c r="DS256" s="59"/>
    </row>
    <row r="257" spans="1:123" x14ac:dyDescent="0.2">
      <c r="A257" s="60"/>
      <c r="B257" s="61"/>
      <c r="C257" s="61"/>
      <c r="D257" s="62"/>
      <c r="E257" s="71" t="s">
        <v>18</v>
      </c>
      <c r="F257" s="7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  <c r="AA257" s="72"/>
      <c r="AB257" s="72"/>
      <c r="AC257" s="72"/>
      <c r="AD257" s="72"/>
      <c r="AE257" s="72"/>
      <c r="AF257" s="72"/>
      <c r="AG257" s="72"/>
      <c r="AH257" s="72"/>
      <c r="AI257" s="73"/>
      <c r="AJ257" s="125" t="s">
        <v>19</v>
      </c>
      <c r="AK257" s="57"/>
      <c r="AL257" s="57"/>
      <c r="AM257" s="57"/>
      <c r="AN257" s="57"/>
      <c r="AO257" s="57"/>
      <c r="AP257" s="57"/>
      <c r="AQ257" s="57"/>
      <c r="AR257" s="57"/>
      <c r="AS257" s="57"/>
      <c r="AT257" s="58" t="s">
        <v>329</v>
      </c>
      <c r="AU257" s="58"/>
      <c r="AV257" s="58"/>
      <c r="AW257" s="58"/>
      <c r="AX257" s="58"/>
      <c r="AY257" s="58"/>
      <c r="AZ257" s="58"/>
      <c r="BA257" s="58"/>
      <c r="BB257" s="58"/>
      <c r="BC257" s="58"/>
      <c r="BD257" s="58"/>
      <c r="BE257" s="58" t="s">
        <v>329</v>
      </c>
      <c r="BF257" s="58"/>
      <c r="BG257" s="58"/>
      <c r="BH257" s="58"/>
      <c r="BI257" s="58"/>
      <c r="BJ257" s="58"/>
      <c r="BK257" s="58"/>
      <c r="BL257" s="58"/>
      <c r="BM257" s="58"/>
      <c r="BN257" s="58"/>
      <c r="BO257" s="58"/>
      <c r="BP257" s="58" t="s">
        <v>329</v>
      </c>
      <c r="BQ257" s="58"/>
      <c r="BR257" s="58"/>
      <c r="BS257" s="58"/>
      <c r="BT257" s="58"/>
      <c r="BU257" s="58"/>
      <c r="BV257" s="58"/>
      <c r="BW257" s="58"/>
      <c r="BX257" s="58"/>
      <c r="BY257" s="58"/>
      <c r="BZ257" s="58"/>
      <c r="CA257" s="58" t="s">
        <v>329</v>
      </c>
      <c r="CB257" s="58"/>
      <c r="CC257" s="58"/>
      <c r="CD257" s="58"/>
      <c r="CE257" s="58"/>
      <c r="CF257" s="58"/>
      <c r="CG257" s="58"/>
      <c r="CH257" s="58"/>
      <c r="CI257" s="58"/>
      <c r="CJ257" s="58"/>
      <c r="CK257" s="58"/>
      <c r="CL257" s="58" t="s">
        <v>329</v>
      </c>
      <c r="CM257" s="58"/>
      <c r="CN257" s="58"/>
      <c r="CO257" s="58"/>
      <c r="CP257" s="58"/>
      <c r="CQ257" s="58"/>
      <c r="CR257" s="58"/>
      <c r="CS257" s="58"/>
      <c r="CT257" s="58"/>
      <c r="CU257" s="58"/>
      <c r="CV257" s="58"/>
      <c r="CW257" s="58" t="s">
        <v>329</v>
      </c>
      <c r="CX257" s="58"/>
      <c r="CY257" s="58"/>
      <c r="CZ257" s="58"/>
      <c r="DA257" s="58"/>
      <c r="DB257" s="58"/>
      <c r="DC257" s="58"/>
      <c r="DD257" s="58"/>
      <c r="DE257" s="58"/>
      <c r="DF257" s="58"/>
      <c r="DG257" s="58"/>
      <c r="DH257" s="59"/>
      <c r="DI257" s="59"/>
      <c r="DJ257" s="59"/>
      <c r="DK257" s="59"/>
      <c r="DL257" s="59"/>
      <c r="DM257" s="59"/>
      <c r="DN257" s="59"/>
      <c r="DO257" s="59"/>
      <c r="DP257" s="59"/>
      <c r="DQ257" s="59"/>
      <c r="DR257" s="59"/>
      <c r="DS257" s="59"/>
    </row>
    <row r="258" spans="1:123" x14ac:dyDescent="0.2">
      <c r="A258" s="60"/>
      <c r="B258" s="61"/>
      <c r="C258" s="61"/>
      <c r="D258" s="62"/>
      <c r="E258" s="128"/>
      <c r="F258" s="129"/>
      <c r="G258" s="129"/>
      <c r="H258" s="129"/>
      <c r="I258" s="129"/>
      <c r="J258" s="129"/>
      <c r="K258" s="129"/>
      <c r="L258" s="129"/>
      <c r="M258" s="129"/>
      <c r="N258" s="129"/>
      <c r="O258" s="129"/>
      <c r="P258" s="129"/>
      <c r="Q258" s="129"/>
      <c r="R258" s="129"/>
      <c r="S258" s="129"/>
      <c r="T258" s="129"/>
      <c r="U258" s="129"/>
      <c r="V258" s="129"/>
      <c r="W258" s="129"/>
      <c r="X258" s="129"/>
      <c r="Y258" s="129"/>
      <c r="Z258" s="129"/>
      <c r="AA258" s="129"/>
      <c r="AB258" s="129"/>
      <c r="AC258" s="129"/>
      <c r="AD258" s="129"/>
      <c r="AE258" s="129"/>
      <c r="AF258" s="129"/>
      <c r="AG258" s="129"/>
      <c r="AH258" s="129"/>
      <c r="AI258" s="130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  <c r="BD258" s="58"/>
      <c r="BE258" s="58"/>
      <c r="BF258" s="58"/>
      <c r="BG258" s="58"/>
      <c r="BH258" s="58"/>
      <c r="BI258" s="58"/>
      <c r="BJ258" s="58"/>
      <c r="BK258" s="58"/>
      <c r="BL258" s="58"/>
      <c r="BM258" s="58"/>
      <c r="BN258" s="58"/>
      <c r="BO258" s="58"/>
      <c r="BP258" s="58"/>
      <c r="BQ258" s="58"/>
      <c r="BR258" s="58"/>
      <c r="BS258" s="58"/>
      <c r="BT258" s="58"/>
      <c r="BU258" s="58"/>
      <c r="BV258" s="58"/>
      <c r="BW258" s="58"/>
      <c r="BX258" s="58"/>
      <c r="BY258" s="58"/>
      <c r="BZ258" s="58"/>
      <c r="CA258" s="58"/>
      <c r="CB258" s="58"/>
      <c r="CC258" s="58"/>
      <c r="CD258" s="58"/>
      <c r="CE258" s="58"/>
      <c r="CF258" s="58"/>
      <c r="CG258" s="58"/>
      <c r="CH258" s="58"/>
      <c r="CI258" s="58"/>
      <c r="CJ258" s="58"/>
      <c r="CK258" s="58"/>
      <c r="CL258" s="58"/>
      <c r="CM258" s="58"/>
      <c r="CN258" s="58"/>
      <c r="CO258" s="58"/>
      <c r="CP258" s="58"/>
      <c r="CQ258" s="58"/>
      <c r="CR258" s="58"/>
      <c r="CS258" s="58"/>
      <c r="CT258" s="58"/>
      <c r="CU258" s="58"/>
      <c r="CV258" s="58"/>
      <c r="CW258" s="58"/>
      <c r="CX258" s="58"/>
      <c r="CY258" s="58"/>
      <c r="CZ258" s="58"/>
      <c r="DA258" s="58"/>
      <c r="DB258" s="58"/>
      <c r="DC258" s="58"/>
      <c r="DD258" s="58"/>
      <c r="DE258" s="58"/>
      <c r="DF258" s="58"/>
      <c r="DG258" s="58"/>
      <c r="DH258" s="59"/>
      <c r="DI258" s="59"/>
      <c r="DJ258" s="59"/>
      <c r="DK258" s="59"/>
      <c r="DL258" s="59"/>
      <c r="DM258" s="59"/>
      <c r="DN258" s="59"/>
      <c r="DO258" s="59"/>
      <c r="DP258" s="59"/>
      <c r="DQ258" s="59"/>
      <c r="DR258" s="59"/>
      <c r="DS258" s="59"/>
    </row>
    <row r="259" spans="1:123" x14ac:dyDescent="0.2">
      <c r="A259" s="60"/>
      <c r="B259" s="61"/>
      <c r="C259" s="61"/>
      <c r="D259" s="62"/>
      <c r="E259" s="74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6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  <c r="BD259" s="58"/>
      <c r="BE259" s="58"/>
      <c r="BF259" s="58"/>
      <c r="BG259" s="58"/>
      <c r="BH259" s="58"/>
      <c r="BI259" s="58"/>
      <c r="BJ259" s="58"/>
      <c r="BK259" s="58"/>
      <c r="BL259" s="58"/>
      <c r="BM259" s="58"/>
      <c r="BN259" s="58"/>
      <c r="BO259" s="58"/>
      <c r="BP259" s="58"/>
      <c r="BQ259" s="58"/>
      <c r="BR259" s="58"/>
      <c r="BS259" s="58"/>
      <c r="BT259" s="58"/>
      <c r="BU259" s="58"/>
      <c r="BV259" s="58"/>
      <c r="BW259" s="58"/>
      <c r="BX259" s="58"/>
      <c r="BY259" s="58"/>
      <c r="BZ259" s="58"/>
      <c r="CA259" s="58"/>
      <c r="CB259" s="58"/>
      <c r="CC259" s="58"/>
      <c r="CD259" s="58"/>
      <c r="CE259" s="58"/>
      <c r="CF259" s="58"/>
      <c r="CG259" s="58"/>
      <c r="CH259" s="58"/>
      <c r="CI259" s="58"/>
      <c r="CJ259" s="58"/>
      <c r="CK259" s="58"/>
      <c r="CL259" s="58"/>
      <c r="CM259" s="58"/>
      <c r="CN259" s="58"/>
      <c r="CO259" s="58"/>
      <c r="CP259" s="58"/>
      <c r="CQ259" s="58"/>
      <c r="CR259" s="58"/>
      <c r="CS259" s="58"/>
      <c r="CT259" s="58"/>
      <c r="CU259" s="58"/>
      <c r="CV259" s="58"/>
      <c r="CW259" s="58"/>
      <c r="CX259" s="58"/>
      <c r="CY259" s="58"/>
      <c r="CZ259" s="58"/>
      <c r="DA259" s="58"/>
      <c r="DB259" s="58"/>
      <c r="DC259" s="58"/>
      <c r="DD259" s="58"/>
      <c r="DE259" s="58"/>
      <c r="DF259" s="58"/>
      <c r="DG259" s="58"/>
      <c r="DH259" s="59"/>
      <c r="DI259" s="59"/>
      <c r="DJ259" s="59"/>
      <c r="DK259" s="59"/>
      <c r="DL259" s="59"/>
      <c r="DM259" s="59"/>
      <c r="DN259" s="59"/>
      <c r="DO259" s="59"/>
      <c r="DP259" s="59"/>
      <c r="DQ259" s="59"/>
      <c r="DR259" s="59"/>
      <c r="DS259" s="59"/>
    </row>
    <row r="260" spans="1:123" x14ac:dyDescent="0.2">
      <c r="A260" s="88"/>
      <c r="B260" s="89"/>
      <c r="C260" s="89"/>
      <c r="D260" s="90"/>
      <c r="E260" s="97" t="s">
        <v>20</v>
      </c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98"/>
      <c r="X260" s="98"/>
      <c r="Y260" s="98"/>
      <c r="Z260" s="98"/>
      <c r="AA260" s="98"/>
      <c r="AB260" s="98"/>
      <c r="AC260" s="98"/>
      <c r="AD260" s="98"/>
      <c r="AE260" s="98"/>
      <c r="AF260" s="98"/>
      <c r="AG260" s="98"/>
      <c r="AH260" s="98"/>
      <c r="AI260" s="99"/>
      <c r="AJ260" s="94" t="s">
        <v>66</v>
      </c>
      <c r="AK260" s="94"/>
      <c r="AL260" s="94"/>
      <c r="AM260" s="94"/>
      <c r="AN260" s="94"/>
      <c r="AO260" s="94"/>
      <c r="AP260" s="94"/>
      <c r="AQ260" s="94"/>
      <c r="AR260" s="94"/>
      <c r="AS260" s="94"/>
      <c r="AT260" s="95">
        <v>44.34</v>
      </c>
      <c r="AU260" s="95"/>
      <c r="AV260" s="95"/>
      <c r="AW260" s="95"/>
      <c r="AX260" s="95"/>
      <c r="AY260" s="95"/>
      <c r="AZ260" s="95"/>
      <c r="BA260" s="95"/>
      <c r="BB260" s="95"/>
      <c r="BC260" s="95"/>
      <c r="BD260" s="95"/>
      <c r="BE260" s="95">
        <f>ROUND(1264996/28759,2)</f>
        <v>43.99</v>
      </c>
      <c r="BF260" s="95"/>
      <c r="BG260" s="95"/>
      <c r="BH260" s="95"/>
      <c r="BI260" s="95"/>
      <c r="BJ260" s="95"/>
      <c r="BK260" s="95"/>
      <c r="BL260" s="95"/>
      <c r="BM260" s="95"/>
      <c r="BN260" s="95"/>
      <c r="BO260" s="95"/>
      <c r="BP260" s="95">
        <f>ROUND(1063314.5/27780,2)</f>
        <v>38.28</v>
      </c>
      <c r="BQ260" s="95"/>
      <c r="BR260" s="95"/>
      <c r="BS260" s="95"/>
      <c r="BT260" s="95"/>
      <c r="BU260" s="95"/>
      <c r="BV260" s="95"/>
      <c r="BW260" s="95"/>
      <c r="BX260" s="95"/>
      <c r="BY260" s="95"/>
      <c r="BZ260" s="95"/>
      <c r="CA260" s="95">
        <f>ROUND(BP260*0.99,2)</f>
        <v>37.9</v>
      </c>
      <c r="CB260" s="95"/>
      <c r="CC260" s="95"/>
      <c r="CD260" s="95"/>
      <c r="CE260" s="95"/>
      <c r="CF260" s="95"/>
      <c r="CG260" s="95"/>
      <c r="CH260" s="95"/>
      <c r="CI260" s="95"/>
      <c r="CJ260" s="95"/>
      <c r="CK260" s="95"/>
      <c r="CL260" s="95">
        <f t="shared" ref="CL260" si="28">ROUND(CA260*0.99,2)</f>
        <v>37.520000000000003</v>
      </c>
      <c r="CM260" s="95"/>
      <c r="CN260" s="95"/>
      <c r="CO260" s="95"/>
      <c r="CP260" s="95"/>
      <c r="CQ260" s="95"/>
      <c r="CR260" s="95"/>
      <c r="CS260" s="95"/>
      <c r="CT260" s="95"/>
      <c r="CU260" s="95"/>
      <c r="CV260" s="95"/>
      <c r="CW260" s="95">
        <f t="shared" ref="CW260" si="29">ROUND(CL260*0.99,2)</f>
        <v>37.14</v>
      </c>
      <c r="CX260" s="95"/>
      <c r="CY260" s="95"/>
      <c r="CZ260" s="95"/>
      <c r="DA260" s="95"/>
      <c r="DB260" s="95"/>
      <c r="DC260" s="95"/>
      <c r="DD260" s="95"/>
      <c r="DE260" s="95"/>
      <c r="DF260" s="95"/>
      <c r="DG260" s="95"/>
      <c r="DH260" s="96" t="s">
        <v>352</v>
      </c>
      <c r="DI260" s="96"/>
      <c r="DJ260" s="96"/>
      <c r="DK260" s="96"/>
      <c r="DL260" s="96"/>
      <c r="DM260" s="96"/>
      <c r="DN260" s="96"/>
      <c r="DO260" s="96"/>
      <c r="DP260" s="96"/>
      <c r="DQ260" s="96"/>
      <c r="DR260" s="96"/>
      <c r="DS260" s="96"/>
    </row>
    <row r="261" spans="1:123" x14ac:dyDescent="0.2">
      <c r="A261" s="49"/>
      <c r="B261" s="50"/>
      <c r="C261" s="50"/>
      <c r="D261" s="51"/>
      <c r="E261" s="97" t="s">
        <v>21</v>
      </c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98"/>
      <c r="X261" s="98"/>
      <c r="Y261" s="98"/>
      <c r="Z261" s="98"/>
      <c r="AA261" s="98"/>
      <c r="AB261" s="98"/>
      <c r="AC261" s="98"/>
      <c r="AD261" s="98"/>
      <c r="AE261" s="98"/>
      <c r="AF261" s="98"/>
      <c r="AG261" s="98"/>
      <c r="AH261" s="98"/>
      <c r="AI261" s="99"/>
      <c r="AJ261" s="94" t="s">
        <v>66</v>
      </c>
      <c r="AK261" s="94"/>
      <c r="AL261" s="94"/>
      <c r="AM261" s="94"/>
      <c r="AN261" s="94"/>
      <c r="AO261" s="94"/>
      <c r="AP261" s="94"/>
      <c r="AQ261" s="94"/>
      <c r="AR261" s="94"/>
      <c r="AS261" s="94"/>
      <c r="AT261" s="95" t="s">
        <v>333</v>
      </c>
      <c r="AU261" s="95"/>
      <c r="AV261" s="95"/>
      <c r="AW261" s="95"/>
      <c r="AX261" s="95"/>
      <c r="AY261" s="95"/>
      <c r="AZ261" s="95"/>
      <c r="BA261" s="95"/>
      <c r="BB261" s="95"/>
      <c r="BC261" s="95"/>
      <c r="BD261" s="95"/>
      <c r="BE261" s="95" t="s">
        <v>333</v>
      </c>
      <c r="BF261" s="95"/>
      <c r="BG261" s="95"/>
      <c r="BH261" s="95"/>
      <c r="BI261" s="95"/>
      <c r="BJ261" s="95"/>
      <c r="BK261" s="95"/>
      <c r="BL261" s="95"/>
      <c r="BM261" s="95"/>
      <c r="BN261" s="95"/>
      <c r="BO261" s="95"/>
      <c r="BP261" s="95" t="s">
        <v>333</v>
      </c>
      <c r="BQ261" s="95"/>
      <c r="BR261" s="95"/>
      <c r="BS261" s="95"/>
      <c r="BT261" s="95"/>
      <c r="BU261" s="95"/>
      <c r="BV261" s="95"/>
      <c r="BW261" s="95"/>
      <c r="BX261" s="95"/>
      <c r="BY261" s="95"/>
      <c r="BZ261" s="95"/>
      <c r="CA261" s="95" t="s">
        <v>333</v>
      </c>
      <c r="CB261" s="95"/>
      <c r="CC261" s="95"/>
      <c r="CD261" s="95"/>
      <c r="CE261" s="95"/>
      <c r="CF261" s="95"/>
      <c r="CG261" s="95"/>
      <c r="CH261" s="95"/>
      <c r="CI261" s="95"/>
      <c r="CJ261" s="95"/>
      <c r="CK261" s="95"/>
      <c r="CL261" s="95" t="s">
        <v>333</v>
      </c>
      <c r="CM261" s="95"/>
      <c r="CN261" s="95"/>
      <c r="CO261" s="95"/>
      <c r="CP261" s="95"/>
      <c r="CQ261" s="95"/>
      <c r="CR261" s="95"/>
      <c r="CS261" s="95"/>
      <c r="CT261" s="95"/>
      <c r="CU261" s="95"/>
      <c r="CV261" s="95"/>
      <c r="CW261" s="95" t="s">
        <v>333</v>
      </c>
      <c r="CX261" s="95"/>
      <c r="CY261" s="95"/>
      <c r="CZ261" s="95"/>
      <c r="DA261" s="95"/>
      <c r="DB261" s="95"/>
      <c r="DC261" s="95"/>
      <c r="DD261" s="95"/>
      <c r="DE261" s="95"/>
      <c r="DF261" s="95"/>
      <c r="DG261" s="95"/>
      <c r="DH261" s="96"/>
      <c r="DI261" s="96"/>
      <c r="DJ261" s="96"/>
      <c r="DK261" s="96"/>
      <c r="DL261" s="96"/>
      <c r="DM261" s="96"/>
      <c r="DN261" s="96"/>
      <c r="DO261" s="96"/>
      <c r="DP261" s="96"/>
      <c r="DQ261" s="96"/>
      <c r="DR261" s="96"/>
      <c r="DS261" s="96"/>
    </row>
    <row r="262" spans="1:123" x14ac:dyDescent="0.2">
      <c r="A262" s="52" t="s">
        <v>38</v>
      </c>
      <c r="B262" s="53"/>
      <c r="C262" s="53"/>
      <c r="D262" s="54"/>
      <c r="E262" s="86" t="s">
        <v>15</v>
      </c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58" t="s">
        <v>330</v>
      </c>
      <c r="AU262" s="58"/>
      <c r="AV262" s="58"/>
      <c r="AW262" s="58"/>
      <c r="AX262" s="58"/>
      <c r="AY262" s="58"/>
      <c r="AZ262" s="58"/>
      <c r="BA262" s="58"/>
      <c r="BB262" s="58"/>
      <c r="BC262" s="58"/>
      <c r="BD262" s="58"/>
      <c r="BE262" s="58" t="s">
        <v>330</v>
      </c>
      <c r="BF262" s="58"/>
      <c r="BG262" s="58"/>
      <c r="BH262" s="58"/>
      <c r="BI262" s="58"/>
      <c r="BJ262" s="58"/>
      <c r="BK262" s="58"/>
      <c r="BL262" s="58"/>
      <c r="BM262" s="58"/>
      <c r="BN262" s="58"/>
      <c r="BO262" s="58"/>
      <c r="BP262" s="58" t="s">
        <v>330</v>
      </c>
      <c r="BQ262" s="58"/>
      <c r="BR262" s="58"/>
      <c r="BS262" s="58"/>
      <c r="BT262" s="58"/>
      <c r="BU262" s="58"/>
      <c r="BV262" s="58"/>
      <c r="BW262" s="58"/>
      <c r="BX262" s="58"/>
      <c r="BY262" s="58"/>
      <c r="BZ262" s="58"/>
      <c r="CA262" s="58" t="s">
        <v>330</v>
      </c>
      <c r="CB262" s="58"/>
      <c r="CC262" s="58"/>
      <c r="CD262" s="58"/>
      <c r="CE262" s="58"/>
      <c r="CF262" s="58"/>
      <c r="CG262" s="58"/>
      <c r="CH262" s="58"/>
      <c r="CI262" s="58"/>
      <c r="CJ262" s="58"/>
      <c r="CK262" s="58"/>
      <c r="CL262" s="58" t="s">
        <v>330</v>
      </c>
      <c r="CM262" s="58"/>
      <c r="CN262" s="58"/>
      <c r="CO262" s="58"/>
      <c r="CP262" s="58"/>
      <c r="CQ262" s="58"/>
      <c r="CR262" s="58"/>
      <c r="CS262" s="58"/>
      <c r="CT262" s="58"/>
      <c r="CU262" s="58"/>
      <c r="CV262" s="58"/>
      <c r="CW262" s="58" t="s">
        <v>330</v>
      </c>
      <c r="CX262" s="58"/>
      <c r="CY262" s="58"/>
      <c r="CZ262" s="58"/>
      <c r="DA262" s="58"/>
      <c r="DB262" s="58"/>
      <c r="DC262" s="58"/>
      <c r="DD262" s="58"/>
      <c r="DE262" s="58"/>
      <c r="DF262" s="58"/>
      <c r="DG262" s="58"/>
      <c r="DH262" s="59"/>
      <c r="DI262" s="59"/>
      <c r="DJ262" s="59"/>
      <c r="DK262" s="59"/>
      <c r="DL262" s="59"/>
      <c r="DM262" s="59"/>
      <c r="DN262" s="59"/>
      <c r="DO262" s="59"/>
      <c r="DP262" s="59"/>
      <c r="DQ262" s="59"/>
      <c r="DR262" s="59"/>
      <c r="DS262" s="59"/>
    </row>
    <row r="263" spans="1:123" x14ac:dyDescent="0.2">
      <c r="A263" s="60"/>
      <c r="B263" s="61"/>
      <c r="C263" s="61"/>
      <c r="D263" s="62"/>
      <c r="E263" s="86" t="s">
        <v>23</v>
      </c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  <c r="BD263" s="58"/>
      <c r="BE263" s="58"/>
      <c r="BF263" s="58"/>
      <c r="BG263" s="58"/>
      <c r="BH263" s="58"/>
      <c r="BI263" s="58"/>
      <c r="BJ263" s="58"/>
      <c r="BK263" s="58"/>
      <c r="BL263" s="58"/>
      <c r="BM263" s="58"/>
      <c r="BN263" s="58"/>
      <c r="BO263" s="58"/>
      <c r="BP263" s="58"/>
      <c r="BQ263" s="58"/>
      <c r="BR263" s="58"/>
      <c r="BS263" s="58"/>
      <c r="BT263" s="58"/>
      <c r="BU263" s="58"/>
      <c r="BV263" s="58"/>
      <c r="BW263" s="58"/>
      <c r="BX263" s="58"/>
      <c r="BY263" s="58"/>
      <c r="BZ263" s="58"/>
      <c r="CA263" s="58"/>
      <c r="CB263" s="58"/>
      <c r="CC263" s="58"/>
      <c r="CD263" s="58"/>
      <c r="CE263" s="58"/>
      <c r="CF263" s="58"/>
      <c r="CG263" s="58"/>
      <c r="CH263" s="58"/>
      <c r="CI263" s="58"/>
      <c r="CJ263" s="58"/>
      <c r="CK263" s="58"/>
      <c r="CL263" s="58"/>
      <c r="CM263" s="58"/>
      <c r="CN263" s="58"/>
      <c r="CO263" s="58"/>
      <c r="CP263" s="58"/>
      <c r="CQ263" s="58"/>
      <c r="CR263" s="58"/>
      <c r="CS263" s="58"/>
      <c r="CT263" s="58"/>
      <c r="CU263" s="58"/>
      <c r="CV263" s="58"/>
      <c r="CW263" s="58"/>
      <c r="CX263" s="58"/>
      <c r="CY263" s="58"/>
      <c r="CZ263" s="58"/>
      <c r="DA263" s="58"/>
      <c r="DB263" s="58"/>
      <c r="DC263" s="58"/>
      <c r="DD263" s="58"/>
      <c r="DE263" s="58"/>
      <c r="DF263" s="58"/>
      <c r="DG263" s="58"/>
      <c r="DH263" s="59"/>
      <c r="DI263" s="59"/>
      <c r="DJ263" s="59"/>
      <c r="DK263" s="59"/>
      <c r="DL263" s="59"/>
      <c r="DM263" s="59"/>
      <c r="DN263" s="59"/>
      <c r="DO263" s="59"/>
      <c r="DP263" s="59"/>
      <c r="DQ263" s="59"/>
      <c r="DR263" s="59"/>
      <c r="DS263" s="59"/>
    </row>
    <row r="264" spans="1:123" x14ac:dyDescent="0.2">
      <c r="A264" s="60"/>
      <c r="B264" s="61"/>
      <c r="C264" s="61"/>
      <c r="D264" s="62"/>
      <c r="E264" s="86" t="s">
        <v>24</v>
      </c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7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  <c r="BD264" s="58"/>
      <c r="BE264" s="58"/>
      <c r="BF264" s="58"/>
      <c r="BG264" s="58"/>
      <c r="BH264" s="58"/>
      <c r="BI264" s="58"/>
      <c r="BJ264" s="58"/>
      <c r="BK264" s="58"/>
      <c r="BL264" s="58"/>
      <c r="BM264" s="58"/>
      <c r="BN264" s="58"/>
      <c r="BO264" s="58"/>
      <c r="BP264" s="58"/>
      <c r="BQ264" s="58"/>
      <c r="BR264" s="58"/>
      <c r="BS264" s="58"/>
      <c r="BT264" s="58"/>
      <c r="BU264" s="58"/>
      <c r="BV264" s="58"/>
      <c r="BW264" s="58"/>
      <c r="BX264" s="58"/>
      <c r="BY264" s="58"/>
      <c r="BZ264" s="58"/>
      <c r="CA264" s="58"/>
      <c r="CB264" s="58"/>
      <c r="CC264" s="58"/>
      <c r="CD264" s="58"/>
      <c r="CE264" s="58"/>
      <c r="CF264" s="58"/>
      <c r="CG264" s="58"/>
      <c r="CH264" s="58"/>
      <c r="CI264" s="58"/>
      <c r="CJ264" s="58"/>
      <c r="CK264" s="58"/>
      <c r="CL264" s="58"/>
      <c r="CM264" s="58"/>
      <c r="CN264" s="58"/>
      <c r="CO264" s="58"/>
      <c r="CP264" s="58"/>
      <c r="CQ264" s="58"/>
      <c r="CR264" s="58"/>
      <c r="CS264" s="58"/>
      <c r="CT264" s="58"/>
      <c r="CU264" s="58"/>
      <c r="CV264" s="58"/>
      <c r="CW264" s="58"/>
      <c r="CX264" s="58"/>
      <c r="CY264" s="58"/>
      <c r="CZ264" s="58"/>
      <c r="DA264" s="58"/>
      <c r="DB264" s="58"/>
      <c r="DC264" s="58"/>
      <c r="DD264" s="58"/>
      <c r="DE264" s="58"/>
      <c r="DF264" s="58"/>
      <c r="DG264" s="58"/>
      <c r="DH264" s="59"/>
      <c r="DI264" s="59"/>
      <c r="DJ264" s="59"/>
      <c r="DK264" s="59"/>
      <c r="DL264" s="59"/>
      <c r="DM264" s="59"/>
      <c r="DN264" s="59"/>
      <c r="DO264" s="59"/>
      <c r="DP264" s="59"/>
      <c r="DQ264" s="59"/>
      <c r="DR264" s="59"/>
      <c r="DS264" s="59"/>
    </row>
    <row r="265" spans="1:123" x14ac:dyDescent="0.2">
      <c r="A265" s="60"/>
      <c r="B265" s="61"/>
      <c r="C265" s="61"/>
      <c r="D265" s="62"/>
      <c r="E265" s="71" t="s">
        <v>11</v>
      </c>
      <c r="F265" s="72"/>
      <c r="G265" s="72"/>
      <c r="H265" s="72"/>
      <c r="I265" s="72"/>
      <c r="J265" s="72"/>
      <c r="K265" s="72"/>
      <c r="L265" s="72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2"/>
      <c r="Y265" s="72"/>
      <c r="Z265" s="72"/>
      <c r="AA265" s="72"/>
      <c r="AB265" s="72"/>
      <c r="AC265" s="72"/>
      <c r="AD265" s="72"/>
      <c r="AE265" s="72"/>
      <c r="AF265" s="72"/>
      <c r="AG265" s="72"/>
      <c r="AH265" s="72"/>
      <c r="AI265" s="73"/>
      <c r="AJ265" s="125" t="s">
        <v>25</v>
      </c>
      <c r="AK265" s="57"/>
      <c r="AL265" s="57"/>
      <c r="AM265" s="57"/>
      <c r="AN265" s="57"/>
      <c r="AO265" s="57"/>
      <c r="AP265" s="57"/>
      <c r="AQ265" s="57"/>
      <c r="AR265" s="57"/>
      <c r="AS265" s="57"/>
      <c r="AT265" s="58">
        <v>42.783000000000001</v>
      </c>
      <c r="AU265" s="58"/>
      <c r="AV265" s="58"/>
      <c r="AW265" s="58"/>
      <c r="AX265" s="58"/>
      <c r="AY265" s="58"/>
      <c r="AZ265" s="58"/>
      <c r="BA265" s="58"/>
      <c r="BB265" s="58"/>
      <c r="BC265" s="58"/>
      <c r="BD265" s="58"/>
      <c r="BE265" s="58">
        <f>ROUND(2348.1/58.3,2)</f>
        <v>40.28</v>
      </c>
      <c r="BF265" s="58"/>
      <c r="BG265" s="58"/>
      <c r="BH265" s="58"/>
      <c r="BI265" s="58"/>
      <c r="BJ265" s="58"/>
      <c r="BK265" s="58"/>
      <c r="BL265" s="58"/>
      <c r="BM265" s="58"/>
      <c r="BN265" s="58"/>
      <c r="BO265" s="58"/>
      <c r="BP265" s="58">
        <f>ROUND(2344.6/58.1,2)</f>
        <v>40.35</v>
      </c>
      <c r="BQ265" s="58"/>
      <c r="BR265" s="58"/>
      <c r="BS265" s="58"/>
      <c r="BT265" s="58"/>
      <c r="BU265" s="58"/>
      <c r="BV265" s="58"/>
      <c r="BW265" s="58"/>
      <c r="BX265" s="58"/>
      <c r="BY265" s="58"/>
      <c r="BZ265" s="58"/>
      <c r="CA265" s="58">
        <f>ROUND(2344.6*0.99/58.1,2)</f>
        <v>39.950000000000003</v>
      </c>
      <c r="CB265" s="58"/>
      <c r="CC265" s="58"/>
      <c r="CD265" s="58"/>
      <c r="CE265" s="58"/>
      <c r="CF265" s="58"/>
      <c r="CG265" s="58"/>
      <c r="CH265" s="58"/>
      <c r="CI265" s="58"/>
      <c r="CJ265" s="58"/>
      <c r="CK265" s="58"/>
      <c r="CL265" s="58">
        <f>ROUND(2344.6*0.98/58.1,2)</f>
        <v>39.549999999999997</v>
      </c>
      <c r="CM265" s="58"/>
      <c r="CN265" s="58"/>
      <c r="CO265" s="58"/>
      <c r="CP265" s="58"/>
      <c r="CQ265" s="58"/>
      <c r="CR265" s="58"/>
      <c r="CS265" s="58"/>
      <c r="CT265" s="58"/>
      <c r="CU265" s="58"/>
      <c r="CV265" s="58"/>
      <c r="CW265" s="58">
        <f>ROUND(2344.6*0.97/58.1,2)</f>
        <v>39.14</v>
      </c>
      <c r="CX265" s="58"/>
      <c r="CY265" s="58"/>
      <c r="CZ265" s="58"/>
      <c r="DA265" s="58"/>
      <c r="DB265" s="58"/>
      <c r="DC265" s="58"/>
      <c r="DD265" s="58"/>
      <c r="DE265" s="58"/>
      <c r="DF265" s="58"/>
      <c r="DG265" s="58"/>
      <c r="DH265" s="59" t="s">
        <v>353</v>
      </c>
      <c r="DI265" s="59"/>
      <c r="DJ265" s="59"/>
      <c r="DK265" s="59"/>
      <c r="DL265" s="59"/>
      <c r="DM265" s="59"/>
      <c r="DN265" s="59"/>
      <c r="DO265" s="59"/>
      <c r="DP265" s="59"/>
      <c r="DQ265" s="59"/>
      <c r="DR265" s="59"/>
      <c r="DS265" s="59"/>
    </row>
    <row r="266" spans="1:123" x14ac:dyDescent="0.2">
      <c r="A266" s="60"/>
      <c r="B266" s="61"/>
      <c r="C266" s="61"/>
      <c r="D266" s="62"/>
      <c r="E266" s="128"/>
      <c r="F266" s="129"/>
      <c r="G266" s="129"/>
      <c r="H266" s="129"/>
      <c r="I266" s="129"/>
      <c r="J266" s="129"/>
      <c r="K266" s="129"/>
      <c r="L266" s="129"/>
      <c r="M266" s="129"/>
      <c r="N266" s="129"/>
      <c r="O266" s="129"/>
      <c r="P266" s="129"/>
      <c r="Q266" s="129"/>
      <c r="R266" s="129"/>
      <c r="S266" s="129"/>
      <c r="T266" s="129"/>
      <c r="U266" s="129"/>
      <c r="V266" s="129"/>
      <c r="W266" s="129"/>
      <c r="X266" s="129"/>
      <c r="Y266" s="129"/>
      <c r="Z266" s="129"/>
      <c r="AA266" s="129"/>
      <c r="AB266" s="129"/>
      <c r="AC266" s="129"/>
      <c r="AD266" s="129"/>
      <c r="AE266" s="129"/>
      <c r="AF266" s="129"/>
      <c r="AG266" s="129"/>
      <c r="AH266" s="129"/>
      <c r="AI266" s="130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  <c r="BD266" s="58"/>
      <c r="BE266" s="58"/>
      <c r="BF266" s="58"/>
      <c r="BG266" s="58"/>
      <c r="BH266" s="58"/>
      <c r="BI266" s="58"/>
      <c r="BJ266" s="58"/>
      <c r="BK266" s="58"/>
      <c r="BL266" s="58"/>
      <c r="BM266" s="58"/>
      <c r="BN266" s="58"/>
      <c r="BO266" s="58"/>
      <c r="BP266" s="58"/>
      <c r="BQ266" s="58"/>
      <c r="BR266" s="58"/>
      <c r="BS266" s="58"/>
      <c r="BT266" s="58"/>
      <c r="BU266" s="58"/>
      <c r="BV266" s="58"/>
      <c r="BW266" s="58"/>
      <c r="BX266" s="58"/>
      <c r="BY266" s="58"/>
      <c r="BZ266" s="58"/>
      <c r="CA266" s="58"/>
      <c r="CB266" s="58"/>
      <c r="CC266" s="58"/>
      <c r="CD266" s="58"/>
      <c r="CE266" s="58"/>
      <c r="CF266" s="58"/>
      <c r="CG266" s="58"/>
      <c r="CH266" s="58"/>
      <c r="CI266" s="58"/>
      <c r="CJ266" s="58"/>
      <c r="CK266" s="58"/>
      <c r="CL266" s="58"/>
      <c r="CM266" s="58"/>
      <c r="CN266" s="58"/>
      <c r="CO266" s="58"/>
      <c r="CP266" s="58"/>
      <c r="CQ266" s="58"/>
      <c r="CR266" s="58"/>
      <c r="CS266" s="58"/>
      <c r="CT266" s="58"/>
      <c r="CU266" s="58"/>
      <c r="CV266" s="58"/>
      <c r="CW266" s="58"/>
      <c r="CX266" s="58"/>
      <c r="CY266" s="58"/>
      <c r="CZ266" s="58"/>
      <c r="DA266" s="58"/>
      <c r="DB266" s="58"/>
      <c r="DC266" s="58"/>
      <c r="DD266" s="58"/>
      <c r="DE266" s="58"/>
      <c r="DF266" s="58"/>
      <c r="DG266" s="58"/>
      <c r="DH266" s="59"/>
      <c r="DI266" s="59"/>
      <c r="DJ266" s="59"/>
      <c r="DK266" s="59"/>
      <c r="DL266" s="59"/>
      <c r="DM266" s="59"/>
      <c r="DN266" s="59"/>
      <c r="DO266" s="59"/>
      <c r="DP266" s="59"/>
      <c r="DQ266" s="59"/>
      <c r="DR266" s="59"/>
      <c r="DS266" s="59"/>
    </row>
    <row r="267" spans="1:123" x14ac:dyDescent="0.2">
      <c r="A267" s="60"/>
      <c r="B267" s="61"/>
      <c r="C267" s="61"/>
      <c r="D267" s="62"/>
      <c r="E267" s="74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6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  <c r="BD267" s="58"/>
      <c r="BE267" s="58"/>
      <c r="BF267" s="58"/>
      <c r="BG267" s="58"/>
      <c r="BH267" s="58"/>
      <c r="BI267" s="58"/>
      <c r="BJ267" s="58"/>
      <c r="BK267" s="58"/>
      <c r="BL267" s="58"/>
      <c r="BM267" s="58"/>
      <c r="BN267" s="58"/>
      <c r="BO267" s="58"/>
      <c r="BP267" s="58"/>
      <c r="BQ267" s="58"/>
      <c r="BR267" s="58"/>
      <c r="BS267" s="58"/>
      <c r="BT267" s="58"/>
      <c r="BU267" s="58"/>
      <c r="BV267" s="58"/>
      <c r="BW267" s="58"/>
      <c r="BX267" s="58"/>
      <c r="BY267" s="58"/>
      <c r="BZ267" s="58"/>
      <c r="CA267" s="58"/>
      <c r="CB267" s="58"/>
      <c r="CC267" s="58"/>
      <c r="CD267" s="58"/>
      <c r="CE267" s="58"/>
      <c r="CF267" s="58"/>
      <c r="CG267" s="58"/>
      <c r="CH267" s="58"/>
      <c r="CI267" s="58"/>
      <c r="CJ267" s="58"/>
      <c r="CK267" s="58"/>
      <c r="CL267" s="58"/>
      <c r="CM267" s="58"/>
      <c r="CN267" s="58"/>
      <c r="CO267" s="58"/>
      <c r="CP267" s="58"/>
      <c r="CQ267" s="58"/>
      <c r="CR267" s="58"/>
      <c r="CS267" s="58"/>
      <c r="CT267" s="58"/>
      <c r="CU267" s="58"/>
      <c r="CV267" s="58"/>
      <c r="CW267" s="58"/>
      <c r="CX267" s="58"/>
      <c r="CY267" s="58"/>
      <c r="CZ267" s="58"/>
      <c r="DA267" s="58"/>
      <c r="DB267" s="58"/>
      <c r="DC267" s="58"/>
      <c r="DD267" s="58"/>
      <c r="DE267" s="58"/>
      <c r="DF267" s="58"/>
      <c r="DG267" s="58"/>
      <c r="DH267" s="59"/>
      <c r="DI267" s="59"/>
      <c r="DJ267" s="59"/>
      <c r="DK267" s="59"/>
      <c r="DL267" s="59"/>
      <c r="DM267" s="59"/>
      <c r="DN267" s="59"/>
      <c r="DO267" s="59"/>
      <c r="DP267" s="59"/>
      <c r="DQ267" s="59"/>
      <c r="DR267" s="59"/>
      <c r="DS267" s="59"/>
    </row>
    <row r="268" spans="1:123" x14ac:dyDescent="0.2">
      <c r="A268" s="60"/>
      <c r="B268" s="61"/>
      <c r="C268" s="61"/>
      <c r="D268" s="62"/>
      <c r="E268" s="71" t="s">
        <v>13</v>
      </c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3"/>
      <c r="AJ268" s="125" t="s">
        <v>14</v>
      </c>
      <c r="AK268" s="57"/>
      <c r="AL268" s="57"/>
      <c r="AM268" s="57"/>
      <c r="AN268" s="57"/>
      <c r="AO268" s="57"/>
      <c r="AP268" s="57"/>
      <c r="AQ268" s="57"/>
      <c r="AR268" s="57"/>
      <c r="AS268" s="57"/>
      <c r="AT268" s="58">
        <v>0.1749</v>
      </c>
      <c r="AU268" s="58"/>
      <c r="AV268" s="58"/>
      <c r="AW268" s="58"/>
      <c r="AX268" s="58"/>
      <c r="AY268" s="58"/>
      <c r="AZ268" s="58"/>
      <c r="BA268" s="58"/>
      <c r="BB268" s="58"/>
      <c r="BC268" s="58"/>
      <c r="BD268" s="58"/>
      <c r="BE268" s="58">
        <f>ROUND(17.127/100.18,3)</f>
        <v>0.17100000000000001</v>
      </c>
      <c r="BF268" s="58"/>
      <c r="BG268" s="58"/>
      <c r="BH268" s="58"/>
      <c r="BI268" s="58"/>
      <c r="BJ268" s="58"/>
      <c r="BK268" s="58"/>
      <c r="BL268" s="58"/>
      <c r="BM268" s="58"/>
      <c r="BN268" s="58"/>
      <c r="BO268" s="58"/>
      <c r="BP268" s="58">
        <f>ROUND(17.087/100.18,3)</f>
        <v>0.17100000000000001</v>
      </c>
      <c r="BQ268" s="58"/>
      <c r="BR268" s="58"/>
      <c r="BS268" s="58"/>
      <c r="BT268" s="58"/>
      <c r="BU268" s="58"/>
      <c r="BV268" s="58"/>
      <c r="BW268" s="58"/>
      <c r="BX268" s="58"/>
      <c r="BY268" s="58"/>
      <c r="BZ268" s="58"/>
      <c r="CA268" s="58">
        <f>ROUND(17.087*0.99/100.18,3)</f>
        <v>0.16900000000000001</v>
      </c>
      <c r="CB268" s="58"/>
      <c r="CC268" s="58"/>
      <c r="CD268" s="58"/>
      <c r="CE268" s="58"/>
      <c r="CF268" s="58"/>
      <c r="CG268" s="58"/>
      <c r="CH268" s="58"/>
      <c r="CI268" s="58"/>
      <c r="CJ268" s="58"/>
      <c r="CK268" s="58"/>
      <c r="CL268" s="58">
        <f>ROUND(17.087*0.98/100.18,3)</f>
        <v>0.16700000000000001</v>
      </c>
      <c r="CM268" s="58"/>
      <c r="CN268" s="58"/>
      <c r="CO268" s="58"/>
      <c r="CP268" s="58"/>
      <c r="CQ268" s="58"/>
      <c r="CR268" s="58"/>
      <c r="CS268" s="58"/>
      <c r="CT268" s="58"/>
      <c r="CU268" s="58"/>
      <c r="CV268" s="58"/>
      <c r="CW268" s="58">
        <f>ROUND(17.087*0.97/100.18,3)</f>
        <v>0.16500000000000001</v>
      </c>
      <c r="CX268" s="58"/>
      <c r="CY268" s="58"/>
      <c r="CZ268" s="58"/>
      <c r="DA268" s="58"/>
      <c r="DB268" s="58"/>
      <c r="DC268" s="58"/>
      <c r="DD268" s="58"/>
      <c r="DE268" s="58"/>
      <c r="DF268" s="58"/>
      <c r="DG268" s="58"/>
      <c r="DH268" s="59" t="s">
        <v>354</v>
      </c>
      <c r="DI268" s="59"/>
      <c r="DJ268" s="59"/>
      <c r="DK268" s="59"/>
      <c r="DL268" s="59"/>
      <c r="DM268" s="59"/>
      <c r="DN268" s="59"/>
      <c r="DO268" s="59"/>
      <c r="DP268" s="59"/>
      <c r="DQ268" s="59"/>
      <c r="DR268" s="59"/>
      <c r="DS268" s="59"/>
    </row>
    <row r="269" spans="1:123" x14ac:dyDescent="0.2">
      <c r="A269" s="60"/>
      <c r="B269" s="61"/>
      <c r="C269" s="61"/>
      <c r="D269" s="62"/>
      <c r="E269" s="128"/>
      <c r="F269" s="129"/>
      <c r="G269" s="129"/>
      <c r="H269" s="129"/>
      <c r="I269" s="129"/>
      <c r="J269" s="129"/>
      <c r="K269" s="129"/>
      <c r="L269" s="129"/>
      <c r="M269" s="129"/>
      <c r="N269" s="129"/>
      <c r="O269" s="129"/>
      <c r="P269" s="129"/>
      <c r="Q269" s="129"/>
      <c r="R269" s="129"/>
      <c r="S269" s="129"/>
      <c r="T269" s="129"/>
      <c r="U269" s="129"/>
      <c r="V269" s="129"/>
      <c r="W269" s="129"/>
      <c r="X269" s="129"/>
      <c r="Y269" s="129"/>
      <c r="Z269" s="129"/>
      <c r="AA269" s="129"/>
      <c r="AB269" s="129"/>
      <c r="AC269" s="129"/>
      <c r="AD269" s="129"/>
      <c r="AE269" s="129"/>
      <c r="AF269" s="129"/>
      <c r="AG269" s="129"/>
      <c r="AH269" s="129"/>
      <c r="AI269" s="130"/>
      <c r="AJ269" s="125"/>
      <c r="AK269" s="57"/>
      <c r="AL269" s="57"/>
      <c r="AM269" s="57"/>
      <c r="AN269" s="57"/>
      <c r="AO269" s="57"/>
      <c r="AP269" s="57"/>
      <c r="AQ269" s="57"/>
      <c r="AR269" s="57"/>
      <c r="AS269" s="57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  <c r="BD269" s="58"/>
      <c r="BE269" s="58"/>
      <c r="BF269" s="58"/>
      <c r="BG269" s="58"/>
      <c r="BH269" s="58"/>
      <c r="BI269" s="58"/>
      <c r="BJ269" s="58"/>
      <c r="BK269" s="58"/>
      <c r="BL269" s="58"/>
      <c r="BM269" s="58"/>
      <c r="BN269" s="58"/>
      <c r="BO269" s="58"/>
      <c r="BP269" s="58"/>
      <c r="BQ269" s="58"/>
      <c r="BR269" s="58"/>
      <c r="BS269" s="58"/>
      <c r="BT269" s="58"/>
      <c r="BU269" s="58"/>
      <c r="BV269" s="58"/>
      <c r="BW269" s="58"/>
      <c r="BX269" s="58"/>
      <c r="BY269" s="58"/>
      <c r="BZ269" s="58"/>
      <c r="CA269" s="58"/>
      <c r="CB269" s="58"/>
      <c r="CC269" s="58"/>
      <c r="CD269" s="58"/>
      <c r="CE269" s="58"/>
      <c r="CF269" s="58"/>
      <c r="CG269" s="58"/>
      <c r="CH269" s="58"/>
      <c r="CI269" s="58"/>
      <c r="CJ269" s="58"/>
      <c r="CK269" s="58"/>
      <c r="CL269" s="58"/>
      <c r="CM269" s="58"/>
      <c r="CN269" s="58"/>
      <c r="CO269" s="58"/>
      <c r="CP269" s="58"/>
      <c r="CQ269" s="58"/>
      <c r="CR269" s="58"/>
      <c r="CS269" s="58"/>
      <c r="CT269" s="58"/>
      <c r="CU269" s="58"/>
      <c r="CV269" s="58"/>
      <c r="CW269" s="58"/>
      <c r="CX269" s="58"/>
      <c r="CY269" s="58"/>
      <c r="CZ269" s="58"/>
      <c r="DA269" s="58"/>
      <c r="DB269" s="58"/>
      <c r="DC269" s="58"/>
      <c r="DD269" s="58"/>
      <c r="DE269" s="58"/>
      <c r="DF269" s="58"/>
      <c r="DG269" s="58"/>
      <c r="DH269" s="59"/>
      <c r="DI269" s="59"/>
      <c r="DJ269" s="59"/>
      <c r="DK269" s="59"/>
      <c r="DL269" s="59"/>
      <c r="DM269" s="59"/>
      <c r="DN269" s="59"/>
      <c r="DO269" s="59"/>
      <c r="DP269" s="59"/>
      <c r="DQ269" s="59"/>
      <c r="DR269" s="59"/>
      <c r="DS269" s="59"/>
    </row>
    <row r="270" spans="1:123" x14ac:dyDescent="0.2">
      <c r="A270" s="60"/>
      <c r="B270" s="61"/>
      <c r="C270" s="61"/>
      <c r="D270" s="62"/>
      <c r="E270" s="128"/>
      <c r="F270" s="129"/>
      <c r="G270" s="129"/>
      <c r="H270" s="129"/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30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  <c r="BD270" s="58"/>
      <c r="BE270" s="58"/>
      <c r="BF270" s="58"/>
      <c r="BG270" s="58"/>
      <c r="BH270" s="58"/>
      <c r="BI270" s="58"/>
      <c r="BJ270" s="58"/>
      <c r="BK270" s="58"/>
      <c r="BL270" s="58"/>
      <c r="BM270" s="58"/>
      <c r="BN270" s="58"/>
      <c r="BO270" s="58"/>
      <c r="BP270" s="58"/>
      <c r="BQ270" s="58"/>
      <c r="BR270" s="58"/>
      <c r="BS270" s="58"/>
      <c r="BT270" s="58"/>
      <c r="BU270" s="58"/>
      <c r="BV270" s="58"/>
      <c r="BW270" s="58"/>
      <c r="BX270" s="58"/>
      <c r="BY270" s="58"/>
      <c r="BZ270" s="58"/>
      <c r="CA270" s="58"/>
      <c r="CB270" s="58"/>
      <c r="CC270" s="58"/>
      <c r="CD270" s="58"/>
      <c r="CE270" s="58"/>
      <c r="CF270" s="58"/>
      <c r="CG270" s="58"/>
      <c r="CH270" s="58"/>
      <c r="CI270" s="58"/>
      <c r="CJ270" s="58"/>
      <c r="CK270" s="58"/>
      <c r="CL270" s="58"/>
      <c r="CM270" s="58"/>
      <c r="CN270" s="58"/>
      <c r="CO270" s="58"/>
      <c r="CP270" s="58"/>
      <c r="CQ270" s="58"/>
      <c r="CR270" s="58"/>
      <c r="CS270" s="58"/>
      <c r="CT270" s="58"/>
      <c r="CU270" s="58"/>
      <c r="CV270" s="58"/>
      <c r="CW270" s="58"/>
      <c r="CX270" s="58"/>
      <c r="CY270" s="58"/>
      <c r="CZ270" s="58"/>
      <c r="DA270" s="58"/>
      <c r="DB270" s="58"/>
      <c r="DC270" s="58"/>
      <c r="DD270" s="58"/>
      <c r="DE270" s="58"/>
      <c r="DF270" s="58"/>
      <c r="DG270" s="58"/>
      <c r="DH270" s="59"/>
      <c r="DI270" s="59"/>
      <c r="DJ270" s="59"/>
      <c r="DK270" s="59"/>
      <c r="DL270" s="59"/>
      <c r="DM270" s="59"/>
      <c r="DN270" s="59"/>
      <c r="DO270" s="59"/>
      <c r="DP270" s="59"/>
      <c r="DQ270" s="59"/>
      <c r="DR270" s="59"/>
      <c r="DS270" s="59"/>
    </row>
    <row r="271" spans="1:123" x14ac:dyDescent="0.2">
      <c r="A271" s="60"/>
      <c r="B271" s="61"/>
      <c r="C271" s="61"/>
      <c r="D271" s="62"/>
      <c r="E271" s="74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6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  <c r="BD271" s="58"/>
      <c r="BE271" s="58"/>
      <c r="BF271" s="58"/>
      <c r="BG271" s="58"/>
      <c r="BH271" s="58"/>
      <c r="BI271" s="58"/>
      <c r="BJ271" s="58"/>
      <c r="BK271" s="58"/>
      <c r="BL271" s="58"/>
      <c r="BM271" s="58"/>
      <c r="BN271" s="58"/>
      <c r="BO271" s="58"/>
      <c r="BP271" s="58"/>
      <c r="BQ271" s="58"/>
      <c r="BR271" s="58"/>
      <c r="BS271" s="58"/>
      <c r="BT271" s="58"/>
      <c r="BU271" s="58"/>
      <c r="BV271" s="58"/>
      <c r="BW271" s="58"/>
      <c r="BX271" s="58"/>
      <c r="BY271" s="58"/>
      <c r="BZ271" s="58"/>
      <c r="CA271" s="58"/>
      <c r="CB271" s="58"/>
      <c r="CC271" s="58"/>
      <c r="CD271" s="58"/>
      <c r="CE271" s="58"/>
      <c r="CF271" s="58"/>
      <c r="CG271" s="58"/>
      <c r="CH271" s="58"/>
      <c r="CI271" s="58"/>
      <c r="CJ271" s="58"/>
      <c r="CK271" s="58"/>
      <c r="CL271" s="58"/>
      <c r="CM271" s="58"/>
      <c r="CN271" s="58"/>
      <c r="CO271" s="58"/>
      <c r="CP271" s="58"/>
      <c r="CQ271" s="58"/>
      <c r="CR271" s="58"/>
      <c r="CS271" s="58"/>
      <c r="CT271" s="58"/>
      <c r="CU271" s="58"/>
      <c r="CV271" s="58"/>
      <c r="CW271" s="58"/>
      <c r="CX271" s="58"/>
      <c r="CY271" s="58"/>
      <c r="CZ271" s="58"/>
      <c r="DA271" s="58"/>
      <c r="DB271" s="58"/>
      <c r="DC271" s="58"/>
      <c r="DD271" s="58"/>
      <c r="DE271" s="58"/>
      <c r="DF271" s="58"/>
      <c r="DG271" s="58"/>
      <c r="DH271" s="59"/>
      <c r="DI271" s="59"/>
      <c r="DJ271" s="59"/>
      <c r="DK271" s="59"/>
      <c r="DL271" s="59"/>
      <c r="DM271" s="59"/>
      <c r="DN271" s="59"/>
      <c r="DO271" s="59"/>
      <c r="DP271" s="59"/>
      <c r="DQ271" s="59"/>
      <c r="DR271" s="59"/>
      <c r="DS271" s="59"/>
    </row>
    <row r="272" spans="1:123" x14ac:dyDescent="0.2">
      <c r="A272" s="60"/>
      <c r="B272" s="61"/>
      <c r="C272" s="61"/>
      <c r="D272" s="62"/>
      <c r="E272" s="71" t="s">
        <v>18</v>
      </c>
      <c r="F272" s="72"/>
      <c r="G272" s="72"/>
      <c r="H272" s="72"/>
      <c r="I272" s="72"/>
      <c r="J272" s="72"/>
      <c r="K272" s="72"/>
      <c r="L272" s="72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2"/>
      <c r="Y272" s="72"/>
      <c r="Z272" s="72"/>
      <c r="AA272" s="72"/>
      <c r="AB272" s="72"/>
      <c r="AC272" s="72"/>
      <c r="AD272" s="72"/>
      <c r="AE272" s="72"/>
      <c r="AF272" s="72"/>
      <c r="AG272" s="72"/>
      <c r="AH272" s="72"/>
      <c r="AI272" s="73"/>
      <c r="AJ272" s="131" t="s">
        <v>26</v>
      </c>
      <c r="AK272" s="132"/>
      <c r="AL272" s="132"/>
      <c r="AM272" s="132"/>
      <c r="AN272" s="132"/>
      <c r="AO272" s="132"/>
      <c r="AP272" s="132"/>
      <c r="AQ272" s="132"/>
      <c r="AR272" s="132"/>
      <c r="AS272" s="132"/>
      <c r="AT272" s="58">
        <v>7.3999999999999996E-2</v>
      </c>
      <c r="AU272" s="58"/>
      <c r="AV272" s="58"/>
      <c r="AW272" s="58"/>
      <c r="AX272" s="58"/>
      <c r="AY272" s="58"/>
      <c r="AZ272" s="58"/>
      <c r="BA272" s="58"/>
      <c r="BB272" s="58"/>
      <c r="BC272" s="58"/>
      <c r="BD272" s="58"/>
      <c r="BE272" s="58">
        <f>ROUND(7.325/58.3,3)</f>
        <v>0.126</v>
      </c>
      <c r="BF272" s="58"/>
      <c r="BG272" s="58"/>
      <c r="BH272" s="58"/>
      <c r="BI272" s="58"/>
      <c r="BJ272" s="58"/>
      <c r="BK272" s="58"/>
      <c r="BL272" s="58"/>
      <c r="BM272" s="58"/>
      <c r="BN272" s="58"/>
      <c r="BO272" s="58"/>
      <c r="BP272" s="58">
        <f>ROUND(7.235/58.1,3)</f>
        <v>0.125</v>
      </c>
      <c r="BQ272" s="58"/>
      <c r="BR272" s="58"/>
      <c r="BS272" s="58"/>
      <c r="BT272" s="58"/>
      <c r="BU272" s="58"/>
      <c r="BV272" s="58"/>
      <c r="BW272" s="58"/>
      <c r="BX272" s="58"/>
      <c r="BY272" s="58"/>
      <c r="BZ272" s="58"/>
      <c r="CA272" s="58">
        <f>ROUND(7.235*0.99/58.1,3)</f>
        <v>0.123</v>
      </c>
      <c r="CB272" s="58"/>
      <c r="CC272" s="58"/>
      <c r="CD272" s="58"/>
      <c r="CE272" s="58"/>
      <c r="CF272" s="58"/>
      <c r="CG272" s="58"/>
      <c r="CH272" s="58"/>
      <c r="CI272" s="58"/>
      <c r="CJ272" s="58"/>
      <c r="CK272" s="58"/>
      <c r="CL272" s="58">
        <f>ROUND(7.235*0.98/58.1,3)</f>
        <v>0.122</v>
      </c>
      <c r="CM272" s="58"/>
      <c r="CN272" s="58"/>
      <c r="CO272" s="58"/>
      <c r="CP272" s="58"/>
      <c r="CQ272" s="58"/>
      <c r="CR272" s="58"/>
      <c r="CS272" s="58"/>
      <c r="CT272" s="58"/>
      <c r="CU272" s="58"/>
      <c r="CV272" s="58"/>
      <c r="CW272" s="58">
        <f>ROUND(7.235*0.97/58.1,3)</f>
        <v>0.121</v>
      </c>
      <c r="CX272" s="58"/>
      <c r="CY272" s="58"/>
      <c r="CZ272" s="58"/>
      <c r="DA272" s="58"/>
      <c r="DB272" s="58"/>
      <c r="DC272" s="58"/>
      <c r="DD272" s="58"/>
      <c r="DE272" s="58"/>
      <c r="DF272" s="58"/>
      <c r="DG272" s="58"/>
      <c r="DH272" s="59" t="s">
        <v>355</v>
      </c>
      <c r="DI272" s="59"/>
      <c r="DJ272" s="59"/>
      <c r="DK272" s="59"/>
      <c r="DL272" s="59"/>
      <c r="DM272" s="59"/>
      <c r="DN272" s="59"/>
      <c r="DO272" s="59"/>
      <c r="DP272" s="59"/>
      <c r="DQ272" s="59"/>
      <c r="DR272" s="59"/>
      <c r="DS272" s="59"/>
    </row>
    <row r="273" spans="1:123" x14ac:dyDescent="0.2">
      <c r="A273" s="60"/>
      <c r="B273" s="61"/>
      <c r="C273" s="61"/>
      <c r="D273" s="62"/>
      <c r="E273" s="128"/>
      <c r="F273" s="129"/>
      <c r="G273" s="129"/>
      <c r="H273" s="129"/>
      <c r="I273" s="129"/>
      <c r="J273" s="129"/>
      <c r="K273" s="129"/>
      <c r="L273" s="129"/>
      <c r="M273" s="129"/>
      <c r="N273" s="129"/>
      <c r="O273" s="129"/>
      <c r="P273" s="129"/>
      <c r="Q273" s="129"/>
      <c r="R273" s="129"/>
      <c r="S273" s="129"/>
      <c r="T273" s="129"/>
      <c r="U273" s="129"/>
      <c r="V273" s="129"/>
      <c r="W273" s="129"/>
      <c r="X273" s="129"/>
      <c r="Y273" s="129"/>
      <c r="Z273" s="129"/>
      <c r="AA273" s="129"/>
      <c r="AB273" s="129"/>
      <c r="AC273" s="129"/>
      <c r="AD273" s="129"/>
      <c r="AE273" s="129"/>
      <c r="AF273" s="129"/>
      <c r="AG273" s="129"/>
      <c r="AH273" s="129"/>
      <c r="AI273" s="130"/>
      <c r="AJ273" s="132"/>
      <c r="AK273" s="132"/>
      <c r="AL273" s="132"/>
      <c r="AM273" s="132"/>
      <c r="AN273" s="132"/>
      <c r="AO273" s="132"/>
      <c r="AP273" s="132"/>
      <c r="AQ273" s="132"/>
      <c r="AR273" s="132"/>
      <c r="AS273" s="132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  <c r="BD273" s="58"/>
      <c r="BE273" s="58"/>
      <c r="BF273" s="58"/>
      <c r="BG273" s="58"/>
      <c r="BH273" s="58"/>
      <c r="BI273" s="58"/>
      <c r="BJ273" s="58"/>
      <c r="BK273" s="58"/>
      <c r="BL273" s="58"/>
      <c r="BM273" s="58"/>
      <c r="BN273" s="58"/>
      <c r="BO273" s="58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9"/>
      <c r="DI273" s="59"/>
      <c r="DJ273" s="59"/>
      <c r="DK273" s="59"/>
      <c r="DL273" s="59"/>
      <c r="DM273" s="59"/>
      <c r="DN273" s="59"/>
      <c r="DO273" s="59"/>
      <c r="DP273" s="59"/>
      <c r="DQ273" s="59"/>
      <c r="DR273" s="59"/>
      <c r="DS273" s="59"/>
    </row>
    <row r="274" spans="1:123" x14ac:dyDescent="0.2">
      <c r="A274" s="65"/>
      <c r="B274" s="66"/>
      <c r="C274" s="66"/>
      <c r="D274" s="67"/>
      <c r="E274" s="74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6"/>
      <c r="AJ274" s="132"/>
      <c r="AK274" s="132"/>
      <c r="AL274" s="132"/>
      <c r="AM274" s="132"/>
      <c r="AN274" s="132"/>
      <c r="AO274" s="132"/>
      <c r="AP274" s="132"/>
      <c r="AQ274" s="132"/>
      <c r="AR274" s="132"/>
      <c r="AS274" s="132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  <c r="BD274" s="58"/>
      <c r="BE274" s="58"/>
      <c r="BF274" s="58"/>
      <c r="BG274" s="58"/>
      <c r="BH274" s="58"/>
      <c r="BI274" s="58"/>
      <c r="BJ274" s="58"/>
      <c r="BK274" s="58"/>
      <c r="BL274" s="58"/>
      <c r="BM274" s="58"/>
      <c r="BN274" s="58"/>
      <c r="BO274" s="58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9"/>
      <c r="DI274" s="59"/>
      <c r="DJ274" s="59"/>
      <c r="DK274" s="59"/>
      <c r="DL274" s="59"/>
      <c r="DM274" s="59"/>
      <c r="DN274" s="59"/>
      <c r="DO274" s="59"/>
      <c r="DP274" s="59"/>
      <c r="DQ274" s="59"/>
      <c r="DR274" s="59"/>
      <c r="DS274" s="59"/>
    </row>
    <row r="275" spans="1:123" x14ac:dyDescent="0.2">
      <c r="A275" s="43"/>
      <c r="B275" s="44"/>
      <c r="C275" s="44"/>
      <c r="D275" s="45"/>
      <c r="E275" s="97" t="s">
        <v>20</v>
      </c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98"/>
      <c r="X275" s="98"/>
      <c r="Y275" s="98"/>
      <c r="Z275" s="98"/>
      <c r="AA275" s="98"/>
      <c r="AB275" s="98"/>
      <c r="AC275" s="98"/>
      <c r="AD275" s="98"/>
      <c r="AE275" s="98"/>
      <c r="AF275" s="98"/>
      <c r="AG275" s="98"/>
      <c r="AH275" s="98"/>
      <c r="AI275" s="99"/>
      <c r="AJ275" s="94" t="s">
        <v>66</v>
      </c>
      <c r="AK275" s="94"/>
      <c r="AL275" s="94"/>
      <c r="AM275" s="94"/>
      <c r="AN275" s="94"/>
      <c r="AO275" s="94"/>
      <c r="AP275" s="94"/>
      <c r="AQ275" s="94"/>
      <c r="AR275" s="94"/>
      <c r="AS275" s="94"/>
      <c r="AT275" s="95">
        <v>0.95699999999999996</v>
      </c>
      <c r="AU275" s="95"/>
      <c r="AV275" s="95"/>
      <c r="AW275" s="95"/>
      <c r="AX275" s="95"/>
      <c r="AY275" s="95"/>
      <c r="AZ275" s="95"/>
      <c r="BA275" s="95"/>
      <c r="BB275" s="95"/>
      <c r="BC275" s="95"/>
      <c r="BD275" s="95"/>
      <c r="BE275" s="95">
        <f>ROUND(45.377/58.3,3)</f>
        <v>0.77800000000000002</v>
      </c>
      <c r="BF275" s="95"/>
      <c r="BG275" s="95"/>
      <c r="BH275" s="95"/>
      <c r="BI275" s="95"/>
      <c r="BJ275" s="95"/>
      <c r="BK275" s="95"/>
      <c r="BL275" s="95"/>
      <c r="BM275" s="95"/>
      <c r="BN275" s="95"/>
      <c r="BO275" s="95"/>
      <c r="BP275" s="95">
        <f>ROUND(45.087/58.1,3)</f>
        <v>0.77600000000000002</v>
      </c>
      <c r="BQ275" s="95"/>
      <c r="BR275" s="95"/>
      <c r="BS275" s="95"/>
      <c r="BT275" s="95"/>
      <c r="BU275" s="95"/>
      <c r="BV275" s="95"/>
      <c r="BW275" s="95"/>
      <c r="BX275" s="95"/>
      <c r="BY275" s="95"/>
      <c r="BZ275" s="95"/>
      <c r="CA275" s="95">
        <f>ROUND(45.087*0.99/58.1,3)</f>
        <v>0.76800000000000002</v>
      </c>
      <c r="CB275" s="95"/>
      <c r="CC275" s="95"/>
      <c r="CD275" s="95"/>
      <c r="CE275" s="95"/>
      <c r="CF275" s="95"/>
      <c r="CG275" s="95"/>
      <c r="CH275" s="95"/>
      <c r="CI275" s="95"/>
      <c r="CJ275" s="95"/>
      <c r="CK275" s="95"/>
      <c r="CL275" s="95">
        <f>ROUND(45.087*0.98/58.1,3)</f>
        <v>0.76100000000000001</v>
      </c>
      <c r="CM275" s="95"/>
      <c r="CN275" s="95"/>
      <c r="CO275" s="95"/>
      <c r="CP275" s="95"/>
      <c r="CQ275" s="95"/>
      <c r="CR275" s="95"/>
      <c r="CS275" s="95"/>
      <c r="CT275" s="95"/>
      <c r="CU275" s="95"/>
      <c r="CV275" s="95"/>
      <c r="CW275" s="95">
        <f>ROUND(45.087*0.97/58.1,3)</f>
        <v>0.753</v>
      </c>
      <c r="CX275" s="95"/>
      <c r="CY275" s="95"/>
      <c r="CZ275" s="95"/>
      <c r="DA275" s="95"/>
      <c r="DB275" s="95"/>
      <c r="DC275" s="95"/>
      <c r="DD275" s="95"/>
      <c r="DE275" s="95"/>
      <c r="DF275" s="95"/>
      <c r="DG275" s="95"/>
      <c r="DH275" s="96" t="s">
        <v>356</v>
      </c>
      <c r="DI275" s="96"/>
      <c r="DJ275" s="96"/>
      <c r="DK275" s="96"/>
      <c r="DL275" s="96"/>
      <c r="DM275" s="96"/>
      <c r="DN275" s="96"/>
      <c r="DO275" s="96"/>
      <c r="DP275" s="96"/>
      <c r="DQ275" s="96"/>
      <c r="DR275" s="96"/>
      <c r="DS275" s="96"/>
    </row>
    <row r="276" spans="1:123" x14ac:dyDescent="0.2">
      <c r="A276" s="49"/>
      <c r="B276" s="50"/>
      <c r="C276" s="50"/>
      <c r="D276" s="51"/>
      <c r="E276" s="97" t="s">
        <v>21</v>
      </c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98"/>
      <c r="X276" s="98"/>
      <c r="Y276" s="98"/>
      <c r="Z276" s="98"/>
      <c r="AA276" s="98"/>
      <c r="AB276" s="98"/>
      <c r="AC276" s="98"/>
      <c r="AD276" s="98"/>
      <c r="AE276" s="98"/>
      <c r="AF276" s="98"/>
      <c r="AG276" s="98"/>
      <c r="AH276" s="98"/>
      <c r="AI276" s="99"/>
      <c r="AJ276" s="94" t="s">
        <v>66</v>
      </c>
      <c r="AK276" s="94"/>
      <c r="AL276" s="94"/>
      <c r="AM276" s="94"/>
      <c r="AN276" s="94"/>
      <c r="AO276" s="94"/>
      <c r="AP276" s="94"/>
      <c r="AQ276" s="94"/>
      <c r="AR276" s="94"/>
      <c r="AS276" s="94"/>
      <c r="AT276" s="95">
        <v>1.7529999999999999</v>
      </c>
      <c r="AU276" s="95"/>
      <c r="AV276" s="95"/>
      <c r="AW276" s="95"/>
      <c r="AX276" s="95"/>
      <c r="AY276" s="95"/>
      <c r="AZ276" s="95"/>
      <c r="BA276" s="95"/>
      <c r="BB276" s="95"/>
      <c r="BC276" s="95"/>
      <c r="BD276" s="95"/>
      <c r="BE276" s="95">
        <f>ROUND(97.5/58.3,3)</f>
        <v>1.6719999999999999</v>
      </c>
      <c r="BF276" s="95"/>
      <c r="BG276" s="95"/>
      <c r="BH276" s="95"/>
      <c r="BI276" s="95"/>
      <c r="BJ276" s="95"/>
      <c r="BK276" s="95"/>
      <c r="BL276" s="95"/>
      <c r="BM276" s="95"/>
      <c r="BN276" s="95"/>
      <c r="BO276" s="95"/>
      <c r="BP276" s="95">
        <f>ROUND(97.3/58.1,3)</f>
        <v>1.675</v>
      </c>
      <c r="BQ276" s="95"/>
      <c r="BR276" s="95"/>
      <c r="BS276" s="95"/>
      <c r="BT276" s="95"/>
      <c r="BU276" s="95"/>
      <c r="BV276" s="95"/>
      <c r="BW276" s="95"/>
      <c r="BX276" s="95"/>
      <c r="BY276" s="95"/>
      <c r="BZ276" s="95"/>
      <c r="CA276" s="95">
        <f t="shared" ref="CA276" si="30">ROUND(97.3/58.1,3)</f>
        <v>1.675</v>
      </c>
      <c r="CB276" s="95"/>
      <c r="CC276" s="95"/>
      <c r="CD276" s="95"/>
      <c r="CE276" s="95"/>
      <c r="CF276" s="95"/>
      <c r="CG276" s="95"/>
      <c r="CH276" s="95"/>
      <c r="CI276" s="95"/>
      <c r="CJ276" s="95"/>
      <c r="CK276" s="95"/>
      <c r="CL276" s="95">
        <f t="shared" ref="CL276" si="31">ROUND(97.3/58.1,3)</f>
        <v>1.675</v>
      </c>
      <c r="CM276" s="95"/>
      <c r="CN276" s="95"/>
      <c r="CO276" s="95"/>
      <c r="CP276" s="95"/>
      <c r="CQ276" s="95"/>
      <c r="CR276" s="95"/>
      <c r="CS276" s="95"/>
      <c r="CT276" s="95"/>
      <c r="CU276" s="95"/>
      <c r="CV276" s="95"/>
      <c r="CW276" s="95">
        <f t="shared" ref="CW276" si="32">ROUND(97.3/58.1,3)</f>
        <v>1.675</v>
      </c>
      <c r="CX276" s="95"/>
      <c r="CY276" s="95"/>
      <c r="CZ276" s="95"/>
      <c r="DA276" s="95"/>
      <c r="DB276" s="95"/>
      <c r="DC276" s="95"/>
      <c r="DD276" s="95"/>
      <c r="DE276" s="95"/>
      <c r="DF276" s="95"/>
      <c r="DG276" s="95"/>
      <c r="DH276" s="96" t="s">
        <v>357</v>
      </c>
      <c r="DI276" s="96"/>
      <c r="DJ276" s="96"/>
      <c r="DK276" s="96"/>
      <c r="DL276" s="96"/>
      <c r="DM276" s="96"/>
      <c r="DN276" s="96"/>
      <c r="DO276" s="96"/>
      <c r="DP276" s="96"/>
      <c r="DQ276" s="96"/>
      <c r="DR276" s="96"/>
      <c r="DS276" s="96"/>
    </row>
    <row r="277" spans="1:123" ht="13.5" customHeight="1" x14ac:dyDescent="0.2">
      <c r="A277" s="52" t="s">
        <v>282</v>
      </c>
      <c r="B277" s="53"/>
      <c r="C277" s="53"/>
      <c r="D277" s="54"/>
      <c r="E277" s="133" t="s">
        <v>322</v>
      </c>
      <c r="F277" s="134"/>
      <c r="G277" s="134"/>
      <c r="H277" s="134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34"/>
      <c r="AE277" s="134"/>
      <c r="AF277" s="134"/>
      <c r="AG277" s="134"/>
      <c r="AH277" s="134"/>
      <c r="AI277" s="135"/>
      <c r="AJ277" s="136"/>
      <c r="AK277" s="108"/>
      <c r="AL277" s="108"/>
      <c r="AM277" s="108"/>
      <c r="AN277" s="108"/>
      <c r="AO277" s="108"/>
      <c r="AP277" s="108"/>
      <c r="AQ277" s="108"/>
      <c r="AR277" s="108"/>
      <c r="AS277" s="109"/>
      <c r="AT277" s="52"/>
      <c r="AU277" s="53"/>
      <c r="AV277" s="53"/>
      <c r="AW277" s="53"/>
      <c r="AX277" s="53"/>
      <c r="AY277" s="53"/>
      <c r="AZ277" s="53"/>
      <c r="BA277" s="53"/>
      <c r="BB277" s="53"/>
      <c r="BC277" s="53"/>
      <c r="BD277" s="54"/>
      <c r="BE277" s="52"/>
      <c r="BF277" s="53"/>
      <c r="BG277" s="53"/>
      <c r="BH277" s="53"/>
      <c r="BI277" s="53"/>
      <c r="BJ277" s="53"/>
      <c r="BK277" s="53"/>
      <c r="BL277" s="53"/>
      <c r="BM277" s="53"/>
      <c r="BN277" s="53"/>
      <c r="BO277" s="54"/>
      <c r="BP277" s="52"/>
      <c r="BQ277" s="53"/>
      <c r="BR277" s="53"/>
      <c r="BS277" s="53"/>
      <c r="BT277" s="53"/>
      <c r="BU277" s="53"/>
      <c r="BV277" s="53"/>
      <c r="BW277" s="53"/>
      <c r="BX277" s="53"/>
      <c r="BY277" s="53"/>
      <c r="BZ277" s="54"/>
      <c r="CA277" s="52"/>
      <c r="CB277" s="53"/>
      <c r="CC277" s="53"/>
      <c r="CD277" s="53"/>
      <c r="CE277" s="53"/>
      <c r="CF277" s="53"/>
      <c r="CG277" s="53"/>
      <c r="CH277" s="53"/>
      <c r="CI277" s="53"/>
      <c r="CJ277" s="53"/>
      <c r="CK277" s="54"/>
      <c r="CL277" s="52"/>
      <c r="CM277" s="53"/>
      <c r="CN277" s="53"/>
      <c r="CO277" s="53"/>
      <c r="CP277" s="53"/>
      <c r="CQ277" s="53"/>
      <c r="CR277" s="53"/>
      <c r="CS277" s="53"/>
      <c r="CT277" s="53"/>
      <c r="CU277" s="53"/>
      <c r="CV277" s="54"/>
      <c r="CW277" s="52"/>
      <c r="CX277" s="53"/>
      <c r="CY277" s="53"/>
      <c r="CZ277" s="53"/>
      <c r="DA277" s="53"/>
      <c r="DB277" s="53"/>
      <c r="DC277" s="53"/>
      <c r="DD277" s="53"/>
      <c r="DE277" s="53"/>
      <c r="DF277" s="53"/>
      <c r="DG277" s="54"/>
      <c r="DH277" s="137" t="s">
        <v>349</v>
      </c>
      <c r="DI277" s="138"/>
      <c r="DJ277" s="138"/>
      <c r="DK277" s="138"/>
      <c r="DL277" s="138"/>
      <c r="DM277" s="138"/>
      <c r="DN277" s="138"/>
      <c r="DO277" s="138"/>
      <c r="DP277" s="138"/>
      <c r="DQ277" s="138"/>
      <c r="DR277" s="138"/>
      <c r="DS277" s="139"/>
    </row>
    <row r="278" spans="1:123" x14ac:dyDescent="0.2">
      <c r="A278" s="60"/>
      <c r="B278" s="61"/>
      <c r="C278" s="61"/>
      <c r="D278" s="62"/>
      <c r="E278" s="133"/>
      <c r="F278" s="134"/>
      <c r="G278" s="134"/>
      <c r="H278" s="134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34"/>
      <c r="AE278" s="134"/>
      <c r="AF278" s="134"/>
      <c r="AG278" s="134"/>
      <c r="AH278" s="134"/>
      <c r="AI278" s="135"/>
      <c r="AJ278" s="136"/>
      <c r="AK278" s="108"/>
      <c r="AL278" s="108"/>
      <c r="AM278" s="108"/>
      <c r="AN278" s="108"/>
      <c r="AO278" s="108"/>
      <c r="AP278" s="108"/>
      <c r="AQ278" s="108"/>
      <c r="AR278" s="108"/>
      <c r="AS278" s="109"/>
      <c r="AT278" s="60"/>
      <c r="AU278" s="61"/>
      <c r="AV278" s="61"/>
      <c r="AW278" s="61"/>
      <c r="AX278" s="61"/>
      <c r="AY278" s="61"/>
      <c r="AZ278" s="61"/>
      <c r="BA278" s="61"/>
      <c r="BB278" s="61"/>
      <c r="BC278" s="61"/>
      <c r="BD278" s="62"/>
      <c r="BE278" s="60"/>
      <c r="BF278" s="61"/>
      <c r="BG278" s="61"/>
      <c r="BH278" s="61"/>
      <c r="BI278" s="61"/>
      <c r="BJ278" s="61"/>
      <c r="BK278" s="61"/>
      <c r="BL278" s="61"/>
      <c r="BM278" s="61"/>
      <c r="BN278" s="61"/>
      <c r="BO278" s="62"/>
      <c r="BP278" s="60"/>
      <c r="BQ278" s="61"/>
      <c r="BR278" s="61"/>
      <c r="BS278" s="61"/>
      <c r="BT278" s="61"/>
      <c r="BU278" s="61"/>
      <c r="BV278" s="61"/>
      <c r="BW278" s="61"/>
      <c r="BX278" s="61"/>
      <c r="BY278" s="61"/>
      <c r="BZ278" s="62"/>
      <c r="CA278" s="60"/>
      <c r="CB278" s="61"/>
      <c r="CC278" s="61"/>
      <c r="CD278" s="61"/>
      <c r="CE278" s="61"/>
      <c r="CF278" s="61"/>
      <c r="CG278" s="61"/>
      <c r="CH278" s="61"/>
      <c r="CI278" s="61"/>
      <c r="CJ278" s="61"/>
      <c r="CK278" s="62"/>
      <c r="CL278" s="60"/>
      <c r="CM278" s="61"/>
      <c r="CN278" s="61"/>
      <c r="CO278" s="61"/>
      <c r="CP278" s="61"/>
      <c r="CQ278" s="61"/>
      <c r="CR278" s="61"/>
      <c r="CS278" s="61"/>
      <c r="CT278" s="61"/>
      <c r="CU278" s="61"/>
      <c r="CV278" s="62"/>
      <c r="CW278" s="60"/>
      <c r="CX278" s="61"/>
      <c r="CY278" s="61"/>
      <c r="CZ278" s="61"/>
      <c r="DA278" s="61"/>
      <c r="DB278" s="61"/>
      <c r="DC278" s="61"/>
      <c r="DD278" s="61"/>
      <c r="DE278" s="61"/>
      <c r="DF278" s="61"/>
      <c r="DG278" s="62"/>
      <c r="DH278" s="140"/>
      <c r="DI278" s="141"/>
      <c r="DJ278" s="141"/>
      <c r="DK278" s="141"/>
      <c r="DL278" s="141"/>
      <c r="DM278" s="141"/>
      <c r="DN278" s="141"/>
      <c r="DO278" s="141"/>
      <c r="DP278" s="141"/>
      <c r="DQ278" s="141"/>
      <c r="DR278" s="141"/>
      <c r="DS278" s="142"/>
    </row>
    <row r="279" spans="1:123" x14ac:dyDescent="0.2">
      <c r="A279" s="60"/>
      <c r="B279" s="61"/>
      <c r="C279" s="61"/>
      <c r="D279" s="62"/>
      <c r="E279" s="133"/>
      <c r="F279" s="134"/>
      <c r="G279" s="134"/>
      <c r="H279" s="134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34"/>
      <c r="AE279" s="134"/>
      <c r="AF279" s="134"/>
      <c r="AG279" s="134"/>
      <c r="AH279" s="134"/>
      <c r="AI279" s="135"/>
      <c r="AJ279" s="136"/>
      <c r="AK279" s="108"/>
      <c r="AL279" s="108"/>
      <c r="AM279" s="108"/>
      <c r="AN279" s="108"/>
      <c r="AO279" s="108"/>
      <c r="AP279" s="108"/>
      <c r="AQ279" s="108"/>
      <c r="AR279" s="108"/>
      <c r="AS279" s="109"/>
      <c r="AT279" s="60"/>
      <c r="AU279" s="61"/>
      <c r="AV279" s="61"/>
      <c r="AW279" s="61"/>
      <c r="AX279" s="61"/>
      <c r="AY279" s="61"/>
      <c r="AZ279" s="61"/>
      <c r="BA279" s="61"/>
      <c r="BB279" s="61"/>
      <c r="BC279" s="61"/>
      <c r="BD279" s="62"/>
      <c r="BE279" s="60"/>
      <c r="BF279" s="61"/>
      <c r="BG279" s="61"/>
      <c r="BH279" s="61"/>
      <c r="BI279" s="61"/>
      <c r="BJ279" s="61"/>
      <c r="BK279" s="61"/>
      <c r="BL279" s="61"/>
      <c r="BM279" s="61"/>
      <c r="BN279" s="61"/>
      <c r="BO279" s="62"/>
      <c r="BP279" s="60"/>
      <c r="BQ279" s="61"/>
      <c r="BR279" s="61"/>
      <c r="BS279" s="61"/>
      <c r="BT279" s="61"/>
      <c r="BU279" s="61"/>
      <c r="BV279" s="61"/>
      <c r="BW279" s="61"/>
      <c r="BX279" s="61"/>
      <c r="BY279" s="61"/>
      <c r="BZ279" s="62"/>
      <c r="CA279" s="60"/>
      <c r="CB279" s="61"/>
      <c r="CC279" s="61"/>
      <c r="CD279" s="61"/>
      <c r="CE279" s="61"/>
      <c r="CF279" s="61"/>
      <c r="CG279" s="61"/>
      <c r="CH279" s="61"/>
      <c r="CI279" s="61"/>
      <c r="CJ279" s="61"/>
      <c r="CK279" s="62"/>
      <c r="CL279" s="60"/>
      <c r="CM279" s="61"/>
      <c r="CN279" s="61"/>
      <c r="CO279" s="61"/>
      <c r="CP279" s="61"/>
      <c r="CQ279" s="61"/>
      <c r="CR279" s="61"/>
      <c r="CS279" s="61"/>
      <c r="CT279" s="61"/>
      <c r="CU279" s="61"/>
      <c r="CV279" s="62"/>
      <c r="CW279" s="60"/>
      <c r="CX279" s="61"/>
      <c r="CY279" s="61"/>
      <c r="CZ279" s="61"/>
      <c r="DA279" s="61"/>
      <c r="DB279" s="61"/>
      <c r="DC279" s="61"/>
      <c r="DD279" s="61"/>
      <c r="DE279" s="61"/>
      <c r="DF279" s="61"/>
      <c r="DG279" s="62"/>
      <c r="DH279" s="140"/>
      <c r="DI279" s="141"/>
      <c r="DJ279" s="141"/>
      <c r="DK279" s="141"/>
      <c r="DL279" s="141"/>
      <c r="DM279" s="141"/>
      <c r="DN279" s="141"/>
      <c r="DO279" s="141"/>
      <c r="DP279" s="141"/>
      <c r="DQ279" s="141"/>
      <c r="DR279" s="141"/>
      <c r="DS279" s="142"/>
    </row>
    <row r="280" spans="1:123" x14ac:dyDescent="0.2">
      <c r="A280" s="60"/>
      <c r="B280" s="61"/>
      <c r="C280" s="61"/>
      <c r="D280" s="62"/>
      <c r="E280" s="133"/>
      <c r="F280" s="134"/>
      <c r="G280" s="134"/>
      <c r="H280" s="134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34"/>
      <c r="AE280" s="134"/>
      <c r="AF280" s="134"/>
      <c r="AG280" s="134"/>
      <c r="AH280" s="134"/>
      <c r="AI280" s="135"/>
      <c r="AJ280" s="136"/>
      <c r="AK280" s="108"/>
      <c r="AL280" s="108"/>
      <c r="AM280" s="108"/>
      <c r="AN280" s="108"/>
      <c r="AO280" s="108"/>
      <c r="AP280" s="108"/>
      <c r="AQ280" s="108"/>
      <c r="AR280" s="108"/>
      <c r="AS280" s="109"/>
      <c r="AT280" s="60"/>
      <c r="AU280" s="61"/>
      <c r="AV280" s="61"/>
      <c r="AW280" s="61"/>
      <c r="AX280" s="61"/>
      <c r="AY280" s="61"/>
      <c r="AZ280" s="61"/>
      <c r="BA280" s="61"/>
      <c r="BB280" s="61"/>
      <c r="BC280" s="61"/>
      <c r="BD280" s="62"/>
      <c r="BE280" s="60"/>
      <c r="BF280" s="61"/>
      <c r="BG280" s="61"/>
      <c r="BH280" s="61"/>
      <c r="BI280" s="61"/>
      <c r="BJ280" s="61"/>
      <c r="BK280" s="61"/>
      <c r="BL280" s="61"/>
      <c r="BM280" s="61"/>
      <c r="BN280" s="61"/>
      <c r="BO280" s="62"/>
      <c r="BP280" s="60"/>
      <c r="BQ280" s="61"/>
      <c r="BR280" s="61"/>
      <c r="BS280" s="61"/>
      <c r="BT280" s="61"/>
      <c r="BU280" s="61"/>
      <c r="BV280" s="61"/>
      <c r="BW280" s="61"/>
      <c r="BX280" s="61"/>
      <c r="BY280" s="61"/>
      <c r="BZ280" s="62"/>
      <c r="CA280" s="60"/>
      <c r="CB280" s="61"/>
      <c r="CC280" s="61"/>
      <c r="CD280" s="61"/>
      <c r="CE280" s="61"/>
      <c r="CF280" s="61"/>
      <c r="CG280" s="61"/>
      <c r="CH280" s="61"/>
      <c r="CI280" s="61"/>
      <c r="CJ280" s="61"/>
      <c r="CK280" s="62"/>
      <c r="CL280" s="60"/>
      <c r="CM280" s="61"/>
      <c r="CN280" s="61"/>
      <c r="CO280" s="61"/>
      <c r="CP280" s="61"/>
      <c r="CQ280" s="61"/>
      <c r="CR280" s="61"/>
      <c r="CS280" s="61"/>
      <c r="CT280" s="61"/>
      <c r="CU280" s="61"/>
      <c r="CV280" s="62"/>
      <c r="CW280" s="60"/>
      <c r="CX280" s="61"/>
      <c r="CY280" s="61"/>
      <c r="CZ280" s="61"/>
      <c r="DA280" s="61"/>
      <c r="DB280" s="61"/>
      <c r="DC280" s="61"/>
      <c r="DD280" s="61"/>
      <c r="DE280" s="61"/>
      <c r="DF280" s="61"/>
      <c r="DG280" s="62"/>
      <c r="DH280" s="140"/>
      <c r="DI280" s="141"/>
      <c r="DJ280" s="141"/>
      <c r="DK280" s="141"/>
      <c r="DL280" s="141"/>
      <c r="DM280" s="141"/>
      <c r="DN280" s="141"/>
      <c r="DO280" s="141"/>
      <c r="DP280" s="141"/>
      <c r="DQ280" s="141"/>
      <c r="DR280" s="141"/>
      <c r="DS280" s="142"/>
    </row>
    <row r="281" spans="1:123" x14ac:dyDescent="0.2">
      <c r="A281" s="60"/>
      <c r="B281" s="61"/>
      <c r="C281" s="61"/>
      <c r="D281" s="62"/>
      <c r="E281" s="133"/>
      <c r="F281" s="134"/>
      <c r="G281" s="134"/>
      <c r="H281" s="134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34"/>
      <c r="AE281" s="134"/>
      <c r="AF281" s="134"/>
      <c r="AG281" s="134"/>
      <c r="AH281" s="134"/>
      <c r="AI281" s="135"/>
      <c r="AJ281" s="136"/>
      <c r="AK281" s="108"/>
      <c r="AL281" s="108"/>
      <c r="AM281" s="108"/>
      <c r="AN281" s="108"/>
      <c r="AO281" s="108"/>
      <c r="AP281" s="108"/>
      <c r="AQ281" s="108"/>
      <c r="AR281" s="108"/>
      <c r="AS281" s="109"/>
      <c r="AT281" s="60"/>
      <c r="AU281" s="61"/>
      <c r="AV281" s="61"/>
      <c r="AW281" s="61"/>
      <c r="AX281" s="61"/>
      <c r="AY281" s="61"/>
      <c r="AZ281" s="61"/>
      <c r="BA281" s="61"/>
      <c r="BB281" s="61"/>
      <c r="BC281" s="61"/>
      <c r="BD281" s="62"/>
      <c r="BE281" s="60"/>
      <c r="BF281" s="61"/>
      <c r="BG281" s="61"/>
      <c r="BH281" s="61"/>
      <c r="BI281" s="61"/>
      <c r="BJ281" s="61"/>
      <c r="BK281" s="61"/>
      <c r="BL281" s="61"/>
      <c r="BM281" s="61"/>
      <c r="BN281" s="61"/>
      <c r="BO281" s="62"/>
      <c r="BP281" s="60"/>
      <c r="BQ281" s="61"/>
      <c r="BR281" s="61"/>
      <c r="BS281" s="61"/>
      <c r="BT281" s="61"/>
      <c r="BU281" s="61"/>
      <c r="BV281" s="61"/>
      <c r="BW281" s="61"/>
      <c r="BX281" s="61"/>
      <c r="BY281" s="61"/>
      <c r="BZ281" s="62"/>
      <c r="CA281" s="60"/>
      <c r="CB281" s="61"/>
      <c r="CC281" s="61"/>
      <c r="CD281" s="61"/>
      <c r="CE281" s="61"/>
      <c r="CF281" s="61"/>
      <c r="CG281" s="61"/>
      <c r="CH281" s="61"/>
      <c r="CI281" s="61"/>
      <c r="CJ281" s="61"/>
      <c r="CK281" s="62"/>
      <c r="CL281" s="60"/>
      <c r="CM281" s="61"/>
      <c r="CN281" s="61"/>
      <c r="CO281" s="61"/>
      <c r="CP281" s="61"/>
      <c r="CQ281" s="61"/>
      <c r="CR281" s="61"/>
      <c r="CS281" s="61"/>
      <c r="CT281" s="61"/>
      <c r="CU281" s="61"/>
      <c r="CV281" s="62"/>
      <c r="CW281" s="60"/>
      <c r="CX281" s="61"/>
      <c r="CY281" s="61"/>
      <c r="CZ281" s="61"/>
      <c r="DA281" s="61"/>
      <c r="DB281" s="61"/>
      <c r="DC281" s="61"/>
      <c r="DD281" s="61"/>
      <c r="DE281" s="61"/>
      <c r="DF281" s="61"/>
      <c r="DG281" s="62"/>
      <c r="DH281" s="140"/>
      <c r="DI281" s="141"/>
      <c r="DJ281" s="141"/>
      <c r="DK281" s="141"/>
      <c r="DL281" s="141"/>
      <c r="DM281" s="141"/>
      <c r="DN281" s="141"/>
      <c r="DO281" s="141"/>
      <c r="DP281" s="141"/>
      <c r="DQ281" s="141"/>
      <c r="DR281" s="141"/>
      <c r="DS281" s="142"/>
    </row>
    <row r="282" spans="1:123" x14ac:dyDescent="0.2">
      <c r="A282" s="60"/>
      <c r="B282" s="61"/>
      <c r="C282" s="61"/>
      <c r="D282" s="62"/>
      <c r="E282" s="133"/>
      <c r="F282" s="134"/>
      <c r="G282" s="134"/>
      <c r="H282" s="134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34"/>
      <c r="AE282" s="134"/>
      <c r="AF282" s="134"/>
      <c r="AG282" s="134"/>
      <c r="AH282" s="134"/>
      <c r="AI282" s="135"/>
      <c r="AJ282" s="136"/>
      <c r="AK282" s="108"/>
      <c r="AL282" s="108"/>
      <c r="AM282" s="108"/>
      <c r="AN282" s="108"/>
      <c r="AO282" s="108"/>
      <c r="AP282" s="108"/>
      <c r="AQ282" s="108"/>
      <c r="AR282" s="108"/>
      <c r="AS282" s="109"/>
      <c r="AT282" s="60"/>
      <c r="AU282" s="61"/>
      <c r="AV282" s="61"/>
      <c r="AW282" s="61"/>
      <c r="AX282" s="61"/>
      <c r="AY282" s="61"/>
      <c r="AZ282" s="61"/>
      <c r="BA282" s="61"/>
      <c r="BB282" s="61"/>
      <c r="BC282" s="61"/>
      <c r="BD282" s="62"/>
      <c r="BE282" s="60"/>
      <c r="BF282" s="61"/>
      <c r="BG282" s="61"/>
      <c r="BH282" s="61"/>
      <c r="BI282" s="61"/>
      <c r="BJ282" s="61"/>
      <c r="BK282" s="61"/>
      <c r="BL282" s="61"/>
      <c r="BM282" s="61"/>
      <c r="BN282" s="61"/>
      <c r="BO282" s="62"/>
      <c r="BP282" s="60"/>
      <c r="BQ282" s="61"/>
      <c r="BR282" s="61"/>
      <c r="BS282" s="61"/>
      <c r="BT282" s="61"/>
      <c r="BU282" s="61"/>
      <c r="BV282" s="61"/>
      <c r="BW282" s="61"/>
      <c r="BX282" s="61"/>
      <c r="BY282" s="61"/>
      <c r="BZ282" s="62"/>
      <c r="CA282" s="60"/>
      <c r="CB282" s="61"/>
      <c r="CC282" s="61"/>
      <c r="CD282" s="61"/>
      <c r="CE282" s="61"/>
      <c r="CF282" s="61"/>
      <c r="CG282" s="61"/>
      <c r="CH282" s="61"/>
      <c r="CI282" s="61"/>
      <c r="CJ282" s="61"/>
      <c r="CK282" s="62"/>
      <c r="CL282" s="60"/>
      <c r="CM282" s="61"/>
      <c r="CN282" s="61"/>
      <c r="CO282" s="61"/>
      <c r="CP282" s="61"/>
      <c r="CQ282" s="61"/>
      <c r="CR282" s="61"/>
      <c r="CS282" s="61"/>
      <c r="CT282" s="61"/>
      <c r="CU282" s="61"/>
      <c r="CV282" s="62"/>
      <c r="CW282" s="60"/>
      <c r="CX282" s="61"/>
      <c r="CY282" s="61"/>
      <c r="CZ282" s="61"/>
      <c r="DA282" s="61"/>
      <c r="DB282" s="61"/>
      <c r="DC282" s="61"/>
      <c r="DD282" s="61"/>
      <c r="DE282" s="61"/>
      <c r="DF282" s="61"/>
      <c r="DG282" s="62"/>
      <c r="DH282" s="140"/>
      <c r="DI282" s="141"/>
      <c r="DJ282" s="141"/>
      <c r="DK282" s="141"/>
      <c r="DL282" s="141"/>
      <c r="DM282" s="141"/>
      <c r="DN282" s="141"/>
      <c r="DO282" s="141"/>
      <c r="DP282" s="141"/>
      <c r="DQ282" s="141"/>
      <c r="DR282" s="141"/>
      <c r="DS282" s="142"/>
    </row>
    <row r="283" spans="1:123" x14ac:dyDescent="0.2">
      <c r="A283" s="60"/>
      <c r="B283" s="61"/>
      <c r="C283" s="61"/>
      <c r="D283" s="62"/>
      <c r="E283" s="133"/>
      <c r="F283" s="134"/>
      <c r="G283" s="134"/>
      <c r="H283" s="134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34"/>
      <c r="AE283" s="134"/>
      <c r="AF283" s="134"/>
      <c r="AG283" s="134"/>
      <c r="AH283" s="134"/>
      <c r="AI283" s="135"/>
      <c r="AJ283" s="136"/>
      <c r="AK283" s="108"/>
      <c r="AL283" s="108"/>
      <c r="AM283" s="108"/>
      <c r="AN283" s="108"/>
      <c r="AO283" s="108"/>
      <c r="AP283" s="108"/>
      <c r="AQ283" s="108"/>
      <c r="AR283" s="108"/>
      <c r="AS283" s="109"/>
      <c r="AT283" s="60"/>
      <c r="AU283" s="61"/>
      <c r="AV283" s="61"/>
      <c r="AW283" s="61"/>
      <c r="AX283" s="61"/>
      <c r="AY283" s="61"/>
      <c r="AZ283" s="61"/>
      <c r="BA283" s="61"/>
      <c r="BB283" s="61"/>
      <c r="BC283" s="61"/>
      <c r="BD283" s="62"/>
      <c r="BE283" s="60"/>
      <c r="BF283" s="61"/>
      <c r="BG283" s="61"/>
      <c r="BH283" s="61"/>
      <c r="BI283" s="61"/>
      <c r="BJ283" s="61"/>
      <c r="BK283" s="61"/>
      <c r="BL283" s="61"/>
      <c r="BM283" s="61"/>
      <c r="BN283" s="61"/>
      <c r="BO283" s="62"/>
      <c r="BP283" s="60"/>
      <c r="BQ283" s="61"/>
      <c r="BR283" s="61"/>
      <c r="BS283" s="61"/>
      <c r="BT283" s="61"/>
      <c r="BU283" s="61"/>
      <c r="BV283" s="61"/>
      <c r="BW283" s="61"/>
      <c r="BX283" s="61"/>
      <c r="BY283" s="61"/>
      <c r="BZ283" s="62"/>
      <c r="CA283" s="60"/>
      <c r="CB283" s="61"/>
      <c r="CC283" s="61"/>
      <c r="CD283" s="61"/>
      <c r="CE283" s="61"/>
      <c r="CF283" s="61"/>
      <c r="CG283" s="61"/>
      <c r="CH283" s="61"/>
      <c r="CI283" s="61"/>
      <c r="CJ283" s="61"/>
      <c r="CK283" s="62"/>
      <c r="CL283" s="60"/>
      <c r="CM283" s="61"/>
      <c r="CN283" s="61"/>
      <c r="CO283" s="61"/>
      <c r="CP283" s="61"/>
      <c r="CQ283" s="61"/>
      <c r="CR283" s="61"/>
      <c r="CS283" s="61"/>
      <c r="CT283" s="61"/>
      <c r="CU283" s="61"/>
      <c r="CV283" s="62"/>
      <c r="CW283" s="60"/>
      <c r="CX283" s="61"/>
      <c r="CY283" s="61"/>
      <c r="CZ283" s="61"/>
      <c r="DA283" s="61"/>
      <c r="DB283" s="61"/>
      <c r="DC283" s="61"/>
      <c r="DD283" s="61"/>
      <c r="DE283" s="61"/>
      <c r="DF283" s="61"/>
      <c r="DG283" s="62"/>
      <c r="DH283" s="140"/>
      <c r="DI283" s="141"/>
      <c r="DJ283" s="141"/>
      <c r="DK283" s="141"/>
      <c r="DL283" s="141"/>
      <c r="DM283" s="141"/>
      <c r="DN283" s="141"/>
      <c r="DO283" s="141"/>
      <c r="DP283" s="141"/>
      <c r="DQ283" s="141"/>
      <c r="DR283" s="141"/>
      <c r="DS283" s="142"/>
    </row>
    <row r="284" spans="1:123" x14ac:dyDescent="0.2">
      <c r="A284" s="60"/>
      <c r="B284" s="61"/>
      <c r="C284" s="61"/>
      <c r="D284" s="62"/>
      <c r="E284" s="133"/>
      <c r="F284" s="134"/>
      <c r="G284" s="134"/>
      <c r="H284" s="134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34"/>
      <c r="AE284" s="134"/>
      <c r="AF284" s="134"/>
      <c r="AG284" s="134"/>
      <c r="AH284" s="134"/>
      <c r="AI284" s="135"/>
      <c r="AJ284" s="136"/>
      <c r="AK284" s="108"/>
      <c r="AL284" s="108"/>
      <c r="AM284" s="108"/>
      <c r="AN284" s="108"/>
      <c r="AO284" s="108"/>
      <c r="AP284" s="108"/>
      <c r="AQ284" s="108"/>
      <c r="AR284" s="108"/>
      <c r="AS284" s="109"/>
      <c r="AT284" s="60"/>
      <c r="AU284" s="61"/>
      <c r="AV284" s="61"/>
      <c r="AW284" s="61"/>
      <c r="AX284" s="61"/>
      <c r="AY284" s="61"/>
      <c r="AZ284" s="61"/>
      <c r="BA284" s="61"/>
      <c r="BB284" s="61"/>
      <c r="BC284" s="61"/>
      <c r="BD284" s="62"/>
      <c r="BE284" s="60"/>
      <c r="BF284" s="61"/>
      <c r="BG284" s="61"/>
      <c r="BH284" s="61"/>
      <c r="BI284" s="61"/>
      <c r="BJ284" s="61"/>
      <c r="BK284" s="61"/>
      <c r="BL284" s="61"/>
      <c r="BM284" s="61"/>
      <c r="BN284" s="61"/>
      <c r="BO284" s="62"/>
      <c r="BP284" s="60"/>
      <c r="BQ284" s="61"/>
      <c r="BR284" s="61"/>
      <c r="BS284" s="61"/>
      <c r="BT284" s="61"/>
      <c r="BU284" s="61"/>
      <c r="BV284" s="61"/>
      <c r="BW284" s="61"/>
      <c r="BX284" s="61"/>
      <c r="BY284" s="61"/>
      <c r="BZ284" s="62"/>
      <c r="CA284" s="60"/>
      <c r="CB284" s="61"/>
      <c r="CC284" s="61"/>
      <c r="CD284" s="61"/>
      <c r="CE284" s="61"/>
      <c r="CF284" s="61"/>
      <c r="CG284" s="61"/>
      <c r="CH284" s="61"/>
      <c r="CI284" s="61"/>
      <c r="CJ284" s="61"/>
      <c r="CK284" s="62"/>
      <c r="CL284" s="60"/>
      <c r="CM284" s="61"/>
      <c r="CN284" s="61"/>
      <c r="CO284" s="61"/>
      <c r="CP284" s="61"/>
      <c r="CQ284" s="61"/>
      <c r="CR284" s="61"/>
      <c r="CS284" s="61"/>
      <c r="CT284" s="61"/>
      <c r="CU284" s="61"/>
      <c r="CV284" s="62"/>
      <c r="CW284" s="60"/>
      <c r="CX284" s="61"/>
      <c r="CY284" s="61"/>
      <c r="CZ284" s="61"/>
      <c r="DA284" s="61"/>
      <c r="DB284" s="61"/>
      <c r="DC284" s="61"/>
      <c r="DD284" s="61"/>
      <c r="DE284" s="61"/>
      <c r="DF284" s="61"/>
      <c r="DG284" s="62"/>
      <c r="DH284" s="140"/>
      <c r="DI284" s="141"/>
      <c r="DJ284" s="141"/>
      <c r="DK284" s="141"/>
      <c r="DL284" s="141"/>
      <c r="DM284" s="141"/>
      <c r="DN284" s="141"/>
      <c r="DO284" s="141"/>
      <c r="DP284" s="141"/>
      <c r="DQ284" s="141"/>
      <c r="DR284" s="141"/>
      <c r="DS284" s="142"/>
    </row>
    <row r="285" spans="1:123" x14ac:dyDescent="0.2">
      <c r="A285" s="60"/>
      <c r="B285" s="61"/>
      <c r="C285" s="61"/>
      <c r="D285" s="62"/>
      <c r="E285" s="133"/>
      <c r="F285" s="134"/>
      <c r="G285" s="134"/>
      <c r="H285" s="134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34"/>
      <c r="AE285" s="134"/>
      <c r="AF285" s="134"/>
      <c r="AG285" s="134"/>
      <c r="AH285" s="134"/>
      <c r="AI285" s="135"/>
      <c r="AJ285" s="136"/>
      <c r="AK285" s="108"/>
      <c r="AL285" s="108"/>
      <c r="AM285" s="108"/>
      <c r="AN285" s="108"/>
      <c r="AO285" s="108"/>
      <c r="AP285" s="108"/>
      <c r="AQ285" s="108"/>
      <c r="AR285" s="108"/>
      <c r="AS285" s="109"/>
      <c r="AT285" s="60"/>
      <c r="AU285" s="61"/>
      <c r="AV285" s="61"/>
      <c r="AW285" s="61"/>
      <c r="AX285" s="61"/>
      <c r="AY285" s="61"/>
      <c r="AZ285" s="61"/>
      <c r="BA285" s="61"/>
      <c r="BB285" s="61"/>
      <c r="BC285" s="61"/>
      <c r="BD285" s="62"/>
      <c r="BE285" s="60"/>
      <c r="BF285" s="61"/>
      <c r="BG285" s="61"/>
      <c r="BH285" s="61"/>
      <c r="BI285" s="61"/>
      <c r="BJ285" s="61"/>
      <c r="BK285" s="61"/>
      <c r="BL285" s="61"/>
      <c r="BM285" s="61"/>
      <c r="BN285" s="61"/>
      <c r="BO285" s="62"/>
      <c r="BP285" s="60"/>
      <c r="BQ285" s="61"/>
      <c r="BR285" s="61"/>
      <c r="BS285" s="61"/>
      <c r="BT285" s="61"/>
      <c r="BU285" s="61"/>
      <c r="BV285" s="61"/>
      <c r="BW285" s="61"/>
      <c r="BX285" s="61"/>
      <c r="BY285" s="61"/>
      <c r="BZ285" s="62"/>
      <c r="CA285" s="60"/>
      <c r="CB285" s="61"/>
      <c r="CC285" s="61"/>
      <c r="CD285" s="61"/>
      <c r="CE285" s="61"/>
      <c r="CF285" s="61"/>
      <c r="CG285" s="61"/>
      <c r="CH285" s="61"/>
      <c r="CI285" s="61"/>
      <c r="CJ285" s="61"/>
      <c r="CK285" s="62"/>
      <c r="CL285" s="60"/>
      <c r="CM285" s="61"/>
      <c r="CN285" s="61"/>
      <c r="CO285" s="61"/>
      <c r="CP285" s="61"/>
      <c r="CQ285" s="61"/>
      <c r="CR285" s="61"/>
      <c r="CS285" s="61"/>
      <c r="CT285" s="61"/>
      <c r="CU285" s="61"/>
      <c r="CV285" s="62"/>
      <c r="CW285" s="60"/>
      <c r="CX285" s="61"/>
      <c r="CY285" s="61"/>
      <c r="CZ285" s="61"/>
      <c r="DA285" s="61"/>
      <c r="DB285" s="61"/>
      <c r="DC285" s="61"/>
      <c r="DD285" s="61"/>
      <c r="DE285" s="61"/>
      <c r="DF285" s="61"/>
      <c r="DG285" s="62"/>
      <c r="DH285" s="140"/>
      <c r="DI285" s="141"/>
      <c r="DJ285" s="141"/>
      <c r="DK285" s="141"/>
      <c r="DL285" s="141"/>
      <c r="DM285" s="141"/>
      <c r="DN285" s="141"/>
      <c r="DO285" s="141"/>
      <c r="DP285" s="141"/>
      <c r="DQ285" s="141"/>
      <c r="DR285" s="141"/>
      <c r="DS285" s="142"/>
    </row>
    <row r="286" spans="1:123" x14ac:dyDescent="0.2">
      <c r="A286" s="60"/>
      <c r="B286" s="61"/>
      <c r="C286" s="61"/>
      <c r="D286" s="62"/>
      <c r="E286" s="133"/>
      <c r="F286" s="134"/>
      <c r="G286" s="134"/>
      <c r="H286" s="134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34"/>
      <c r="AE286" s="134"/>
      <c r="AF286" s="134"/>
      <c r="AG286" s="134"/>
      <c r="AH286" s="134"/>
      <c r="AI286" s="135"/>
      <c r="AJ286" s="136"/>
      <c r="AK286" s="108"/>
      <c r="AL286" s="108"/>
      <c r="AM286" s="108"/>
      <c r="AN286" s="108"/>
      <c r="AO286" s="108"/>
      <c r="AP286" s="108"/>
      <c r="AQ286" s="108"/>
      <c r="AR286" s="108"/>
      <c r="AS286" s="109"/>
      <c r="AT286" s="60"/>
      <c r="AU286" s="61"/>
      <c r="AV286" s="61"/>
      <c r="AW286" s="61"/>
      <c r="AX286" s="61"/>
      <c r="AY286" s="61"/>
      <c r="AZ286" s="61"/>
      <c r="BA286" s="61"/>
      <c r="BB286" s="61"/>
      <c r="BC286" s="61"/>
      <c r="BD286" s="62"/>
      <c r="BE286" s="60"/>
      <c r="BF286" s="61"/>
      <c r="BG286" s="61"/>
      <c r="BH286" s="61"/>
      <c r="BI286" s="61"/>
      <c r="BJ286" s="61"/>
      <c r="BK286" s="61"/>
      <c r="BL286" s="61"/>
      <c r="BM286" s="61"/>
      <c r="BN286" s="61"/>
      <c r="BO286" s="62"/>
      <c r="BP286" s="60"/>
      <c r="BQ286" s="61"/>
      <c r="BR286" s="61"/>
      <c r="BS286" s="61"/>
      <c r="BT286" s="61"/>
      <c r="BU286" s="61"/>
      <c r="BV286" s="61"/>
      <c r="BW286" s="61"/>
      <c r="BX286" s="61"/>
      <c r="BY286" s="61"/>
      <c r="BZ286" s="62"/>
      <c r="CA286" s="60"/>
      <c r="CB286" s="61"/>
      <c r="CC286" s="61"/>
      <c r="CD286" s="61"/>
      <c r="CE286" s="61"/>
      <c r="CF286" s="61"/>
      <c r="CG286" s="61"/>
      <c r="CH286" s="61"/>
      <c r="CI286" s="61"/>
      <c r="CJ286" s="61"/>
      <c r="CK286" s="62"/>
      <c r="CL286" s="60"/>
      <c r="CM286" s="61"/>
      <c r="CN286" s="61"/>
      <c r="CO286" s="61"/>
      <c r="CP286" s="61"/>
      <c r="CQ286" s="61"/>
      <c r="CR286" s="61"/>
      <c r="CS286" s="61"/>
      <c r="CT286" s="61"/>
      <c r="CU286" s="61"/>
      <c r="CV286" s="62"/>
      <c r="CW286" s="60"/>
      <c r="CX286" s="61"/>
      <c r="CY286" s="61"/>
      <c r="CZ286" s="61"/>
      <c r="DA286" s="61"/>
      <c r="DB286" s="61"/>
      <c r="DC286" s="61"/>
      <c r="DD286" s="61"/>
      <c r="DE286" s="61"/>
      <c r="DF286" s="61"/>
      <c r="DG286" s="62"/>
      <c r="DH286" s="140"/>
      <c r="DI286" s="141"/>
      <c r="DJ286" s="141"/>
      <c r="DK286" s="141"/>
      <c r="DL286" s="141"/>
      <c r="DM286" s="141"/>
      <c r="DN286" s="141"/>
      <c r="DO286" s="141"/>
      <c r="DP286" s="141"/>
      <c r="DQ286" s="141"/>
      <c r="DR286" s="141"/>
      <c r="DS286" s="142"/>
    </row>
    <row r="287" spans="1:123" x14ac:dyDescent="0.2">
      <c r="A287" s="60"/>
      <c r="B287" s="61"/>
      <c r="C287" s="61"/>
      <c r="D287" s="62"/>
      <c r="E287" s="133"/>
      <c r="F287" s="134"/>
      <c r="G287" s="134"/>
      <c r="H287" s="134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34"/>
      <c r="AE287" s="134"/>
      <c r="AF287" s="134"/>
      <c r="AG287" s="134"/>
      <c r="AH287" s="134"/>
      <c r="AI287" s="135"/>
      <c r="AJ287" s="136"/>
      <c r="AK287" s="108"/>
      <c r="AL287" s="108"/>
      <c r="AM287" s="108"/>
      <c r="AN287" s="108"/>
      <c r="AO287" s="108"/>
      <c r="AP287" s="108"/>
      <c r="AQ287" s="108"/>
      <c r="AR287" s="108"/>
      <c r="AS287" s="109"/>
      <c r="AT287" s="60"/>
      <c r="AU287" s="61"/>
      <c r="AV287" s="61"/>
      <c r="AW287" s="61"/>
      <c r="AX287" s="61"/>
      <c r="AY287" s="61"/>
      <c r="AZ287" s="61"/>
      <c r="BA287" s="61"/>
      <c r="BB287" s="61"/>
      <c r="BC287" s="61"/>
      <c r="BD287" s="62"/>
      <c r="BE287" s="60"/>
      <c r="BF287" s="61"/>
      <c r="BG287" s="61"/>
      <c r="BH287" s="61"/>
      <c r="BI287" s="61"/>
      <c r="BJ287" s="61"/>
      <c r="BK287" s="61"/>
      <c r="BL287" s="61"/>
      <c r="BM287" s="61"/>
      <c r="BN287" s="61"/>
      <c r="BO287" s="62"/>
      <c r="BP287" s="60"/>
      <c r="BQ287" s="61"/>
      <c r="BR287" s="61"/>
      <c r="BS287" s="61"/>
      <c r="BT287" s="61"/>
      <c r="BU287" s="61"/>
      <c r="BV287" s="61"/>
      <c r="BW287" s="61"/>
      <c r="BX287" s="61"/>
      <c r="BY287" s="61"/>
      <c r="BZ287" s="62"/>
      <c r="CA287" s="60"/>
      <c r="CB287" s="61"/>
      <c r="CC287" s="61"/>
      <c r="CD287" s="61"/>
      <c r="CE287" s="61"/>
      <c r="CF287" s="61"/>
      <c r="CG287" s="61"/>
      <c r="CH287" s="61"/>
      <c r="CI287" s="61"/>
      <c r="CJ287" s="61"/>
      <c r="CK287" s="62"/>
      <c r="CL287" s="60"/>
      <c r="CM287" s="61"/>
      <c r="CN287" s="61"/>
      <c r="CO287" s="61"/>
      <c r="CP287" s="61"/>
      <c r="CQ287" s="61"/>
      <c r="CR287" s="61"/>
      <c r="CS287" s="61"/>
      <c r="CT287" s="61"/>
      <c r="CU287" s="61"/>
      <c r="CV287" s="62"/>
      <c r="CW287" s="60"/>
      <c r="CX287" s="61"/>
      <c r="CY287" s="61"/>
      <c r="CZ287" s="61"/>
      <c r="DA287" s="61"/>
      <c r="DB287" s="61"/>
      <c r="DC287" s="61"/>
      <c r="DD287" s="61"/>
      <c r="DE287" s="61"/>
      <c r="DF287" s="61"/>
      <c r="DG287" s="62"/>
      <c r="DH287" s="140"/>
      <c r="DI287" s="141"/>
      <c r="DJ287" s="141"/>
      <c r="DK287" s="141"/>
      <c r="DL287" s="141"/>
      <c r="DM287" s="141"/>
      <c r="DN287" s="141"/>
      <c r="DO287" s="141"/>
      <c r="DP287" s="141"/>
      <c r="DQ287" s="141"/>
      <c r="DR287" s="141"/>
      <c r="DS287" s="142"/>
    </row>
    <row r="288" spans="1:123" x14ac:dyDescent="0.2">
      <c r="A288" s="60"/>
      <c r="B288" s="61"/>
      <c r="C288" s="61"/>
      <c r="D288" s="62"/>
      <c r="E288" s="133"/>
      <c r="F288" s="134"/>
      <c r="G288" s="134"/>
      <c r="H288" s="134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34"/>
      <c r="AE288" s="134"/>
      <c r="AF288" s="134"/>
      <c r="AG288" s="134"/>
      <c r="AH288" s="134"/>
      <c r="AI288" s="135"/>
      <c r="AJ288" s="136"/>
      <c r="AK288" s="108"/>
      <c r="AL288" s="108"/>
      <c r="AM288" s="108"/>
      <c r="AN288" s="108"/>
      <c r="AO288" s="108"/>
      <c r="AP288" s="108"/>
      <c r="AQ288" s="108"/>
      <c r="AR288" s="108"/>
      <c r="AS288" s="109"/>
      <c r="AT288" s="60"/>
      <c r="AU288" s="61"/>
      <c r="AV288" s="61"/>
      <c r="AW288" s="61"/>
      <c r="AX288" s="61"/>
      <c r="AY288" s="61"/>
      <c r="AZ288" s="61"/>
      <c r="BA288" s="61"/>
      <c r="BB288" s="61"/>
      <c r="BC288" s="61"/>
      <c r="BD288" s="62"/>
      <c r="BE288" s="60"/>
      <c r="BF288" s="61"/>
      <c r="BG288" s="61"/>
      <c r="BH288" s="61"/>
      <c r="BI288" s="61"/>
      <c r="BJ288" s="61"/>
      <c r="BK288" s="61"/>
      <c r="BL288" s="61"/>
      <c r="BM288" s="61"/>
      <c r="BN288" s="61"/>
      <c r="BO288" s="62"/>
      <c r="BP288" s="60"/>
      <c r="BQ288" s="61"/>
      <c r="BR288" s="61"/>
      <c r="BS288" s="61"/>
      <c r="BT288" s="61"/>
      <c r="BU288" s="61"/>
      <c r="BV288" s="61"/>
      <c r="BW288" s="61"/>
      <c r="BX288" s="61"/>
      <c r="BY288" s="61"/>
      <c r="BZ288" s="62"/>
      <c r="CA288" s="60"/>
      <c r="CB288" s="61"/>
      <c r="CC288" s="61"/>
      <c r="CD288" s="61"/>
      <c r="CE288" s="61"/>
      <c r="CF288" s="61"/>
      <c r="CG288" s="61"/>
      <c r="CH288" s="61"/>
      <c r="CI288" s="61"/>
      <c r="CJ288" s="61"/>
      <c r="CK288" s="62"/>
      <c r="CL288" s="60"/>
      <c r="CM288" s="61"/>
      <c r="CN288" s="61"/>
      <c r="CO288" s="61"/>
      <c r="CP288" s="61"/>
      <c r="CQ288" s="61"/>
      <c r="CR288" s="61"/>
      <c r="CS288" s="61"/>
      <c r="CT288" s="61"/>
      <c r="CU288" s="61"/>
      <c r="CV288" s="62"/>
      <c r="CW288" s="60"/>
      <c r="CX288" s="61"/>
      <c r="CY288" s="61"/>
      <c r="CZ288" s="61"/>
      <c r="DA288" s="61"/>
      <c r="DB288" s="61"/>
      <c r="DC288" s="61"/>
      <c r="DD288" s="61"/>
      <c r="DE288" s="61"/>
      <c r="DF288" s="61"/>
      <c r="DG288" s="62"/>
      <c r="DH288" s="140"/>
      <c r="DI288" s="141"/>
      <c r="DJ288" s="141"/>
      <c r="DK288" s="141"/>
      <c r="DL288" s="141"/>
      <c r="DM288" s="141"/>
      <c r="DN288" s="141"/>
      <c r="DO288" s="141"/>
      <c r="DP288" s="141"/>
      <c r="DQ288" s="141"/>
      <c r="DR288" s="141"/>
      <c r="DS288" s="142"/>
    </row>
    <row r="289" spans="1:123" x14ac:dyDescent="0.2">
      <c r="A289" s="60"/>
      <c r="B289" s="61"/>
      <c r="C289" s="61"/>
      <c r="D289" s="62"/>
      <c r="E289" s="133"/>
      <c r="F289" s="134"/>
      <c r="G289" s="134"/>
      <c r="H289" s="134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34"/>
      <c r="AE289" s="134"/>
      <c r="AF289" s="134"/>
      <c r="AG289" s="134"/>
      <c r="AH289" s="134"/>
      <c r="AI289" s="135"/>
      <c r="AJ289" s="136"/>
      <c r="AK289" s="108"/>
      <c r="AL289" s="108"/>
      <c r="AM289" s="108"/>
      <c r="AN289" s="108"/>
      <c r="AO289" s="108"/>
      <c r="AP289" s="108"/>
      <c r="AQ289" s="108"/>
      <c r="AR289" s="108"/>
      <c r="AS289" s="109"/>
      <c r="AT289" s="60"/>
      <c r="AU289" s="61"/>
      <c r="AV289" s="61"/>
      <c r="AW289" s="61"/>
      <c r="AX289" s="61"/>
      <c r="AY289" s="61"/>
      <c r="AZ289" s="61"/>
      <c r="BA289" s="61"/>
      <c r="BB289" s="61"/>
      <c r="BC289" s="61"/>
      <c r="BD289" s="62"/>
      <c r="BE289" s="60"/>
      <c r="BF289" s="61"/>
      <c r="BG289" s="61"/>
      <c r="BH289" s="61"/>
      <c r="BI289" s="61"/>
      <c r="BJ289" s="61"/>
      <c r="BK289" s="61"/>
      <c r="BL289" s="61"/>
      <c r="BM289" s="61"/>
      <c r="BN289" s="61"/>
      <c r="BO289" s="62"/>
      <c r="BP289" s="60"/>
      <c r="BQ289" s="61"/>
      <c r="BR289" s="61"/>
      <c r="BS289" s="61"/>
      <c r="BT289" s="61"/>
      <c r="BU289" s="61"/>
      <c r="BV289" s="61"/>
      <c r="BW289" s="61"/>
      <c r="BX289" s="61"/>
      <c r="BY289" s="61"/>
      <c r="BZ289" s="62"/>
      <c r="CA289" s="60"/>
      <c r="CB289" s="61"/>
      <c r="CC289" s="61"/>
      <c r="CD289" s="61"/>
      <c r="CE289" s="61"/>
      <c r="CF289" s="61"/>
      <c r="CG289" s="61"/>
      <c r="CH289" s="61"/>
      <c r="CI289" s="61"/>
      <c r="CJ289" s="61"/>
      <c r="CK289" s="62"/>
      <c r="CL289" s="60"/>
      <c r="CM289" s="61"/>
      <c r="CN289" s="61"/>
      <c r="CO289" s="61"/>
      <c r="CP289" s="61"/>
      <c r="CQ289" s="61"/>
      <c r="CR289" s="61"/>
      <c r="CS289" s="61"/>
      <c r="CT289" s="61"/>
      <c r="CU289" s="61"/>
      <c r="CV289" s="62"/>
      <c r="CW289" s="60"/>
      <c r="CX289" s="61"/>
      <c r="CY289" s="61"/>
      <c r="CZ289" s="61"/>
      <c r="DA289" s="61"/>
      <c r="DB289" s="61"/>
      <c r="DC289" s="61"/>
      <c r="DD289" s="61"/>
      <c r="DE289" s="61"/>
      <c r="DF289" s="61"/>
      <c r="DG289" s="62"/>
      <c r="DH289" s="140"/>
      <c r="DI289" s="141"/>
      <c r="DJ289" s="141"/>
      <c r="DK289" s="141"/>
      <c r="DL289" s="141"/>
      <c r="DM289" s="141"/>
      <c r="DN289" s="141"/>
      <c r="DO289" s="141"/>
      <c r="DP289" s="141"/>
      <c r="DQ289" s="141"/>
      <c r="DR289" s="141"/>
      <c r="DS289" s="142"/>
    </row>
    <row r="290" spans="1:123" x14ac:dyDescent="0.2">
      <c r="A290" s="60"/>
      <c r="B290" s="61"/>
      <c r="C290" s="61"/>
      <c r="D290" s="62"/>
      <c r="E290" s="133"/>
      <c r="F290" s="134"/>
      <c r="G290" s="134"/>
      <c r="H290" s="134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34"/>
      <c r="AE290" s="134"/>
      <c r="AF290" s="134"/>
      <c r="AG290" s="134"/>
      <c r="AH290" s="134"/>
      <c r="AI290" s="135"/>
      <c r="AJ290" s="136"/>
      <c r="AK290" s="108"/>
      <c r="AL290" s="108"/>
      <c r="AM290" s="108"/>
      <c r="AN290" s="108"/>
      <c r="AO290" s="108"/>
      <c r="AP290" s="108"/>
      <c r="AQ290" s="108"/>
      <c r="AR290" s="108"/>
      <c r="AS290" s="109"/>
      <c r="AT290" s="60"/>
      <c r="AU290" s="61"/>
      <c r="AV290" s="61"/>
      <c r="AW290" s="61"/>
      <c r="AX290" s="61"/>
      <c r="AY290" s="61"/>
      <c r="AZ290" s="61"/>
      <c r="BA290" s="61"/>
      <c r="BB290" s="61"/>
      <c r="BC290" s="61"/>
      <c r="BD290" s="62"/>
      <c r="BE290" s="60"/>
      <c r="BF290" s="61"/>
      <c r="BG290" s="61"/>
      <c r="BH290" s="61"/>
      <c r="BI290" s="61"/>
      <c r="BJ290" s="61"/>
      <c r="BK290" s="61"/>
      <c r="BL290" s="61"/>
      <c r="BM290" s="61"/>
      <c r="BN290" s="61"/>
      <c r="BO290" s="62"/>
      <c r="BP290" s="60"/>
      <c r="BQ290" s="61"/>
      <c r="BR290" s="61"/>
      <c r="BS290" s="61"/>
      <c r="BT290" s="61"/>
      <c r="BU290" s="61"/>
      <c r="BV290" s="61"/>
      <c r="BW290" s="61"/>
      <c r="BX290" s="61"/>
      <c r="BY290" s="61"/>
      <c r="BZ290" s="62"/>
      <c r="CA290" s="60"/>
      <c r="CB290" s="61"/>
      <c r="CC290" s="61"/>
      <c r="CD290" s="61"/>
      <c r="CE290" s="61"/>
      <c r="CF290" s="61"/>
      <c r="CG290" s="61"/>
      <c r="CH290" s="61"/>
      <c r="CI290" s="61"/>
      <c r="CJ290" s="61"/>
      <c r="CK290" s="62"/>
      <c r="CL290" s="60"/>
      <c r="CM290" s="61"/>
      <c r="CN290" s="61"/>
      <c r="CO290" s="61"/>
      <c r="CP290" s="61"/>
      <c r="CQ290" s="61"/>
      <c r="CR290" s="61"/>
      <c r="CS290" s="61"/>
      <c r="CT290" s="61"/>
      <c r="CU290" s="61"/>
      <c r="CV290" s="62"/>
      <c r="CW290" s="60"/>
      <c r="CX290" s="61"/>
      <c r="CY290" s="61"/>
      <c r="CZ290" s="61"/>
      <c r="DA290" s="61"/>
      <c r="DB290" s="61"/>
      <c r="DC290" s="61"/>
      <c r="DD290" s="61"/>
      <c r="DE290" s="61"/>
      <c r="DF290" s="61"/>
      <c r="DG290" s="62"/>
      <c r="DH290" s="140"/>
      <c r="DI290" s="141"/>
      <c r="DJ290" s="141"/>
      <c r="DK290" s="141"/>
      <c r="DL290" s="141"/>
      <c r="DM290" s="141"/>
      <c r="DN290" s="141"/>
      <c r="DO290" s="141"/>
      <c r="DP290" s="141"/>
      <c r="DQ290" s="141"/>
      <c r="DR290" s="141"/>
      <c r="DS290" s="142"/>
    </row>
    <row r="291" spans="1:123" x14ac:dyDescent="0.2">
      <c r="A291" s="60"/>
      <c r="B291" s="61"/>
      <c r="C291" s="61"/>
      <c r="D291" s="62"/>
      <c r="E291" s="133"/>
      <c r="F291" s="134"/>
      <c r="G291" s="134"/>
      <c r="H291" s="134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34"/>
      <c r="AE291" s="134"/>
      <c r="AF291" s="134"/>
      <c r="AG291" s="134"/>
      <c r="AH291" s="134"/>
      <c r="AI291" s="135"/>
      <c r="AJ291" s="136"/>
      <c r="AK291" s="108"/>
      <c r="AL291" s="108"/>
      <c r="AM291" s="108"/>
      <c r="AN291" s="108"/>
      <c r="AO291" s="108"/>
      <c r="AP291" s="108"/>
      <c r="AQ291" s="108"/>
      <c r="AR291" s="108"/>
      <c r="AS291" s="109"/>
      <c r="AT291" s="60"/>
      <c r="AU291" s="61"/>
      <c r="AV291" s="61"/>
      <c r="AW291" s="61"/>
      <c r="AX291" s="61"/>
      <c r="AY291" s="61"/>
      <c r="AZ291" s="61"/>
      <c r="BA291" s="61"/>
      <c r="BB291" s="61"/>
      <c r="BC291" s="61"/>
      <c r="BD291" s="62"/>
      <c r="BE291" s="60"/>
      <c r="BF291" s="61"/>
      <c r="BG291" s="61"/>
      <c r="BH291" s="61"/>
      <c r="BI291" s="61"/>
      <c r="BJ291" s="61"/>
      <c r="BK291" s="61"/>
      <c r="BL291" s="61"/>
      <c r="BM291" s="61"/>
      <c r="BN291" s="61"/>
      <c r="BO291" s="62"/>
      <c r="BP291" s="60"/>
      <c r="BQ291" s="61"/>
      <c r="BR291" s="61"/>
      <c r="BS291" s="61"/>
      <c r="BT291" s="61"/>
      <c r="BU291" s="61"/>
      <c r="BV291" s="61"/>
      <c r="BW291" s="61"/>
      <c r="BX291" s="61"/>
      <c r="BY291" s="61"/>
      <c r="BZ291" s="62"/>
      <c r="CA291" s="60"/>
      <c r="CB291" s="61"/>
      <c r="CC291" s="61"/>
      <c r="CD291" s="61"/>
      <c r="CE291" s="61"/>
      <c r="CF291" s="61"/>
      <c r="CG291" s="61"/>
      <c r="CH291" s="61"/>
      <c r="CI291" s="61"/>
      <c r="CJ291" s="61"/>
      <c r="CK291" s="62"/>
      <c r="CL291" s="60"/>
      <c r="CM291" s="61"/>
      <c r="CN291" s="61"/>
      <c r="CO291" s="61"/>
      <c r="CP291" s="61"/>
      <c r="CQ291" s="61"/>
      <c r="CR291" s="61"/>
      <c r="CS291" s="61"/>
      <c r="CT291" s="61"/>
      <c r="CU291" s="61"/>
      <c r="CV291" s="62"/>
      <c r="CW291" s="60"/>
      <c r="CX291" s="61"/>
      <c r="CY291" s="61"/>
      <c r="CZ291" s="61"/>
      <c r="DA291" s="61"/>
      <c r="DB291" s="61"/>
      <c r="DC291" s="61"/>
      <c r="DD291" s="61"/>
      <c r="DE291" s="61"/>
      <c r="DF291" s="61"/>
      <c r="DG291" s="62"/>
      <c r="DH291" s="140"/>
      <c r="DI291" s="141"/>
      <c r="DJ291" s="141"/>
      <c r="DK291" s="141"/>
      <c r="DL291" s="141"/>
      <c r="DM291" s="141"/>
      <c r="DN291" s="141"/>
      <c r="DO291" s="141"/>
      <c r="DP291" s="141"/>
      <c r="DQ291" s="141"/>
      <c r="DR291" s="141"/>
      <c r="DS291" s="142"/>
    </row>
    <row r="292" spans="1:123" x14ac:dyDescent="0.2">
      <c r="A292" s="60"/>
      <c r="B292" s="61"/>
      <c r="C292" s="61"/>
      <c r="D292" s="62"/>
      <c r="E292" s="133"/>
      <c r="F292" s="134"/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5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9"/>
      <c r="AT292" s="60"/>
      <c r="AU292" s="61"/>
      <c r="AV292" s="61"/>
      <c r="AW292" s="61"/>
      <c r="AX292" s="61"/>
      <c r="AY292" s="61"/>
      <c r="AZ292" s="61"/>
      <c r="BA292" s="61"/>
      <c r="BB292" s="61"/>
      <c r="BC292" s="61"/>
      <c r="BD292" s="62"/>
      <c r="BE292" s="60"/>
      <c r="BF292" s="61"/>
      <c r="BG292" s="61"/>
      <c r="BH292" s="61"/>
      <c r="BI292" s="61"/>
      <c r="BJ292" s="61"/>
      <c r="BK292" s="61"/>
      <c r="BL292" s="61"/>
      <c r="BM292" s="61"/>
      <c r="BN292" s="61"/>
      <c r="BO292" s="62"/>
      <c r="BP292" s="60"/>
      <c r="BQ292" s="61"/>
      <c r="BR292" s="61"/>
      <c r="BS292" s="61"/>
      <c r="BT292" s="61"/>
      <c r="BU292" s="61"/>
      <c r="BV292" s="61"/>
      <c r="BW292" s="61"/>
      <c r="BX292" s="61"/>
      <c r="BY292" s="61"/>
      <c r="BZ292" s="62"/>
      <c r="CA292" s="60"/>
      <c r="CB292" s="61"/>
      <c r="CC292" s="61"/>
      <c r="CD292" s="61"/>
      <c r="CE292" s="61"/>
      <c r="CF292" s="61"/>
      <c r="CG292" s="61"/>
      <c r="CH292" s="61"/>
      <c r="CI292" s="61"/>
      <c r="CJ292" s="61"/>
      <c r="CK292" s="62"/>
      <c r="CL292" s="60"/>
      <c r="CM292" s="61"/>
      <c r="CN292" s="61"/>
      <c r="CO292" s="61"/>
      <c r="CP292" s="61"/>
      <c r="CQ292" s="61"/>
      <c r="CR292" s="61"/>
      <c r="CS292" s="61"/>
      <c r="CT292" s="61"/>
      <c r="CU292" s="61"/>
      <c r="CV292" s="62"/>
      <c r="CW292" s="60"/>
      <c r="CX292" s="61"/>
      <c r="CY292" s="61"/>
      <c r="CZ292" s="61"/>
      <c r="DA292" s="61"/>
      <c r="DB292" s="61"/>
      <c r="DC292" s="61"/>
      <c r="DD292" s="61"/>
      <c r="DE292" s="61"/>
      <c r="DF292" s="61"/>
      <c r="DG292" s="62"/>
      <c r="DH292" s="140"/>
      <c r="DI292" s="141"/>
      <c r="DJ292" s="141"/>
      <c r="DK292" s="141"/>
      <c r="DL292" s="141"/>
      <c r="DM292" s="141"/>
      <c r="DN292" s="141"/>
      <c r="DO292" s="141"/>
      <c r="DP292" s="141"/>
      <c r="DQ292" s="141"/>
      <c r="DR292" s="141"/>
      <c r="DS292" s="142"/>
    </row>
    <row r="293" spans="1:123" x14ac:dyDescent="0.2">
      <c r="A293" s="60"/>
      <c r="B293" s="61"/>
      <c r="C293" s="61"/>
      <c r="D293" s="62"/>
      <c r="E293" s="133"/>
      <c r="F293" s="134"/>
      <c r="G293" s="134"/>
      <c r="H293" s="134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  <c r="AG293" s="134"/>
      <c r="AH293" s="134"/>
      <c r="AI293" s="135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9"/>
      <c r="AT293" s="60"/>
      <c r="AU293" s="61"/>
      <c r="AV293" s="61"/>
      <c r="AW293" s="61"/>
      <c r="AX293" s="61"/>
      <c r="AY293" s="61"/>
      <c r="AZ293" s="61"/>
      <c r="BA293" s="61"/>
      <c r="BB293" s="61"/>
      <c r="BC293" s="61"/>
      <c r="BD293" s="62"/>
      <c r="BE293" s="60"/>
      <c r="BF293" s="61"/>
      <c r="BG293" s="61"/>
      <c r="BH293" s="61"/>
      <c r="BI293" s="61"/>
      <c r="BJ293" s="61"/>
      <c r="BK293" s="61"/>
      <c r="BL293" s="61"/>
      <c r="BM293" s="61"/>
      <c r="BN293" s="61"/>
      <c r="BO293" s="62"/>
      <c r="BP293" s="60"/>
      <c r="BQ293" s="61"/>
      <c r="BR293" s="61"/>
      <c r="BS293" s="61"/>
      <c r="BT293" s="61"/>
      <c r="BU293" s="61"/>
      <c r="BV293" s="61"/>
      <c r="BW293" s="61"/>
      <c r="BX293" s="61"/>
      <c r="BY293" s="61"/>
      <c r="BZ293" s="62"/>
      <c r="CA293" s="60"/>
      <c r="CB293" s="61"/>
      <c r="CC293" s="61"/>
      <c r="CD293" s="61"/>
      <c r="CE293" s="61"/>
      <c r="CF293" s="61"/>
      <c r="CG293" s="61"/>
      <c r="CH293" s="61"/>
      <c r="CI293" s="61"/>
      <c r="CJ293" s="61"/>
      <c r="CK293" s="62"/>
      <c r="CL293" s="60"/>
      <c r="CM293" s="61"/>
      <c r="CN293" s="61"/>
      <c r="CO293" s="61"/>
      <c r="CP293" s="61"/>
      <c r="CQ293" s="61"/>
      <c r="CR293" s="61"/>
      <c r="CS293" s="61"/>
      <c r="CT293" s="61"/>
      <c r="CU293" s="61"/>
      <c r="CV293" s="62"/>
      <c r="CW293" s="60"/>
      <c r="CX293" s="61"/>
      <c r="CY293" s="61"/>
      <c r="CZ293" s="61"/>
      <c r="DA293" s="61"/>
      <c r="DB293" s="61"/>
      <c r="DC293" s="61"/>
      <c r="DD293" s="61"/>
      <c r="DE293" s="61"/>
      <c r="DF293" s="61"/>
      <c r="DG293" s="62"/>
      <c r="DH293" s="140"/>
      <c r="DI293" s="141"/>
      <c r="DJ293" s="141"/>
      <c r="DK293" s="141"/>
      <c r="DL293" s="141"/>
      <c r="DM293" s="141"/>
      <c r="DN293" s="141"/>
      <c r="DO293" s="141"/>
      <c r="DP293" s="141"/>
      <c r="DQ293" s="141"/>
      <c r="DR293" s="141"/>
      <c r="DS293" s="142"/>
    </row>
    <row r="294" spans="1:123" x14ac:dyDescent="0.2">
      <c r="A294" s="88"/>
      <c r="B294" s="89"/>
      <c r="C294" s="89"/>
      <c r="D294" s="90"/>
      <c r="E294" s="122" t="s">
        <v>283</v>
      </c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  <c r="X294" s="123"/>
      <c r="Y294" s="123"/>
      <c r="Z294" s="123"/>
      <c r="AA294" s="123"/>
      <c r="AB294" s="123"/>
      <c r="AC294" s="123"/>
      <c r="AD294" s="123"/>
      <c r="AE294" s="123"/>
      <c r="AF294" s="123"/>
      <c r="AG294" s="123"/>
      <c r="AH294" s="123"/>
      <c r="AI294" s="124"/>
      <c r="AJ294" s="143" t="s">
        <v>287</v>
      </c>
      <c r="AK294" s="143"/>
      <c r="AL294" s="143"/>
      <c r="AM294" s="143"/>
      <c r="AN294" s="143"/>
      <c r="AO294" s="143"/>
      <c r="AP294" s="143"/>
      <c r="AQ294" s="143"/>
      <c r="AR294" s="143"/>
      <c r="AS294" s="144"/>
      <c r="AT294" s="88" t="s">
        <v>330</v>
      </c>
      <c r="AU294" s="89"/>
      <c r="AV294" s="89"/>
      <c r="AW294" s="89"/>
      <c r="AX294" s="89"/>
      <c r="AY294" s="89"/>
      <c r="AZ294" s="89"/>
      <c r="BA294" s="89"/>
      <c r="BB294" s="89"/>
      <c r="BC294" s="89"/>
      <c r="BD294" s="90"/>
      <c r="BE294" s="88">
        <v>94.96</v>
      </c>
      <c r="BF294" s="89"/>
      <c r="BG294" s="89"/>
      <c r="BH294" s="89"/>
      <c r="BI294" s="89"/>
      <c r="BJ294" s="89"/>
      <c r="BK294" s="89"/>
      <c r="BL294" s="89"/>
      <c r="BM294" s="89"/>
      <c r="BN294" s="89"/>
      <c r="BO294" s="90"/>
      <c r="BP294" s="88">
        <v>91.1</v>
      </c>
      <c r="BQ294" s="89"/>
      <c r="BR294" s="89"/>
      <c r="BS294" s="89"/>
      <c r="BT294" s="89"/>
      <c r="BU294" s="89"/>
      <c r="BV294" s="89"/>
      <c r="BW294" s="89"/>
      <c r="BX294" s="89"/>
      <c r="BY294" s="89"/>
      <c r="BZ294" s="90"/>
      <c r="CA294" s="88" t="s">
        <v>330</v>
      </c>
      <c r="CB294" s="89"/>
      <c r="CC294" s="89"/>
      <c r="CD294" s="89"/>
      <c r="CE294" s="89"/>
      <c r="CF294" s="89"/>
      <c r="CG294" s="89"/>
      <c r="CH294" s="89"/>
      <c r="CI294" s="89"/>
      <c r="CJ294" s="89"/>
      <c r="CK294" s="90"/>
      <c r="CL294" s="88" t="s">
        <v>330</v>
      </c>
      <c r="CM294" s="89"/>
      <c r="CN294" s="89"/>
      <c r="CO294" s="89"/>
      <c r="CP294" s="89"/>
      <c r="CQ294" s="89"/>
      <c r="CR294" s="89"/>
      <c r="CS294" s="89"/>
      <c r="CT294" s="89"/>
      <c r="CU294" s="89"/>
      <c r="CV294" s="90"/>
      <c r="CW294" s="88" t="s">
        <v>330</v>
      </c>
      <c r="CX294" s="89"/>
      <c r="CY294" s="89"/>
      <c r="CZ294" s="89"/>
      <c r="DA294" s="89"/>
      <c r="DB294" s="89"/>
      <c r="DC294" s="89"/>
      <c r="DD294" s="89"/>
      <c r="DE294" s="89"/>
      <c r="DF294" s="89"/>
      <c r="DG294" s="90"/>
      <c r="DH294" s="140"/>
      <c r="DI294" s="141"/>
      <c r="DJ294" s="141"/>
      <c r="DK294" s="141"/>
      <c r="DL294" s="141"/>
      <c r="DM294" s="141"/>
      <c r="DN294" s="141"/>
      <c r="DO294" s="141"/>
      <c r="DP294" s="141"/>
      <c r="DQ294" s="141"/>
      <c r="DR294" s="141"/>
      <c r="DS294" s="142"/>
    </row>
    <row r="295" spans="1:123" x14ac:dyDescent="0.2">
      <c r="A295" s="88"/>
      <c r="B295" s="89"/>
      <c r="C295" s="89"/>
      <c r="D295" s="90"/>
      <c r="E295" s="122" t="s">
        <v>284</v>
      </c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  <c r="X295" s="123"/>
      <c r="Y295" s="123"/>
      <c r="Z295" s="123"/>
      <c r="AA295" s="123"/>
      <c r="AB295" s="123"/>
      <c r="AC295" s="123"/>
      <c r="AD295" s="123"/>
      <c r="AE295" s="123"/>
      <c r="AF295" s="123"/>
      <c r="AG295" s="123"/>
      <c r="AH295" s="123"/>
      <c r="AI295" s="124"/>
      <c r="AJ295" s="143" t="s">
        <v>287</v>
      </c>
      <c r="AK295" s="143"/>
      <c r="AL295" s="143"/>
      <c r="AM295" s="143"/>
      <c r="AN295" s="143"/>
      <c r="AO295" s="143"/>
      <c r="AP295" s="143"/>
      <c r="AQ295" s="143"/>
      <c r="AR295" s="143"/>
      <c r="AS295" s="144"/>
      <c r="AT295" s="88" t="s">
        <v>330</v>
      </c>
      <c r="AU295" s="89"/>
      <c r="AV295" s="89"/>
      <c r="AW295" s="89"/>
      <c r="AX295" s="89"/>
      <c r="AY295" s="89"/>
      <c r="AZ295" s="89"/>
      <c r="BA295" s="89"/>
      <c r="BB295" s="89"/>
      <c r="BC295" s="89"/>
      <c r="BD295" s="90"/>
      <c r="BE295" s="88" t="s">
        <v>330</v>
      </c>
      <c r="BF295" s="89"/>
      <c r="BG295" s="89"/>
      <c r="BH295" s="89"/>
      <c r="BI295" s="89"/>
      <c r="BJ295" s="89"/>
      <c r="BK295" s="89"/>
      <c r="BL295" s="89"/>
      <c r="BM295" s="89"/>
      <c r="BN295" s="89"/>
      <c r="BO295" s="90"/>
      <c r="BP295" s="88" t="s">
        <v>330</v>
      </c>
      <c r="BQ295" s="89"/>
      <c r="BR295" s="89"/>
      <c r="BS295" s="89"/>
      <c r="BT295" s="89"/>
      <c r="BU295" s="89"/>
      <c r="BV295" s="89"/>
      <c r="BW295" s="89"/>
      <c r="BX295" s="89"/>
      <c r="BY295" s="89"/>
      <c r="BZ295" s="90"/>
      <c r="CA295" s="88" t="s">
        <v>330</v>
      </c>
      <c r="CB295" s="89"/>
      <c r="CC295" s="89"/>
      <c r="CD295" s="89"/>
      <c r="CE295" s="89"/>
      <c r="CF295" s="89"/>
      <c r="CG295" s="89"/>
      <c r="CH295" s="89"/>
      <c r="CI295" s="89"/>
      <c r="CJ295" s="89"/>
      <c r="CK295" s="90"/>
      <c r="CL295" s="88" t="s">
        <v>330</v>
      </c>
      <c r="CM295" s="89"/>
      <c r="CN295" s="89"/>
      <c r="CO295" s="89"/>
      <c r="CP295" s="89"/>
      <c r="CQ295" s="89"/>
      <c r="CR295" s="89"/>
      <c r="CS295" s="89"/>
      <c r="CT295" s="89"/>
      <c r="CU295" s="89"/>
      <c r="CV295" s="90"/>
      <c r="CW295" s="88" t="s">
        <v>330</v>
      </c>
      <c r="CX295" s="89"/>
      <c r="CY295" s="89"/>
      <c r="CZ295" s="89"/>
      <c r="DA295" s="89"/>
      <c r="DB295" s="89"/>
      <c r="DC295" s="89"/>
      <c r="DD295" s="89"/>
      <c r="DE295" s="89"/>
      <c r="DF295" s="89"/>
      <c r="DG295" s="90"/>
      <c r="DH295" s="140"/>
      <c r="DI295" s="141"/>
      <c r="DJ295" s="141"/>
      <c r="DK295" s="141"/>
      <c r="DL295" s="141"/>
      <c r="DM295" s="141"/>
      <c r="DN295" s="141"/>
      <c r="DO295" s="141"/>
      <c r="DP295" s="141"/>
      <c r="DQ295" s="141"/>
      <c r="DR295" s="141"/>
      <c r="DS295" s="142"/>
    </row>
    <row r="296" spans="1:123" x14ac:dyDescent="0.2">
      <c r="A296" s="88"/>
      <c r="B296" s="89"/>
      <c r="C296" s="89"/>
      <c r="D296" s="90"/>
      <c r="E296" s="122" t="s">
        <v>285</v>
      </c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  <c r="X296" s="123"/>
      <c r="Y296" s="123"/>
      <c r="Z296" s="123"/>
      <c r="AA296" s="123"/>
      <c r="AB296" s="123"/>
      <c r="AC296" s="123"/>
      <c r="AD296" s="123"/>
      <c r="AE296" s="123"/>
      <c r="AF296" s="123"/>
      <c r="AG296" s="123"/>
      <c r="AH296" s="123"/>
      <c r="AI296" s="124"/>
      <c r="AJ296" s="143" t="s">
        <v>287</v>
      </c>
      <c r="AK296" s="143"/>
      <c r="AL296" s="143"/>
      <c r="AM296" s="143"/>
      <c r="AN296" s="143"/>
      <c r="AO296" s="143"/>
      <c r="AP296" s="143"/>
      <c r="AQ296" s="143"/>
      <c r="AR296" s="143"/>
      <c r="AS296" s="144"/>
      <c r="AT296" s="88" t="s">
        <v>330</v>
      </c>
      <c r="AU296" s="89"/>
      <c r="AV296" s="89"/>
      <c r="AW296" s="89"/>
      <c r="AX296" s="89"/>
      <c r="AY296" s="89"/>
      <c r="AZ296" s="89"/>
      <c r="BA296" s="89"/>
      <c r="BB296" s="89"/>
      <c r="BC296" s="89"/>
      <c r="BD296" s="90"/>
      <c r="BE296" s="88" t="s">
        <v>330</v>
      </c>
      <c r="BF296" s="89"/>
      <c r="BG296" s="89"/>
      <c r="BH296" s="89"/>
      <c r="BI296" s="89"/>
      <c r="BJ296" s="89"/>
      <c r="BK296" s="89"/>
      <c r="BL296" s="89"/>
      <c r="BM296" s="89"/>
      <c r="BN296" s="89"/>
      <c r="BO296" s="90"/>
      <c r="BP296" s="88" t="s">
        <v>330</v>
      </c>
      <c r="BQ296" s="89"/>
      <c r="BR296" s="89"/>
      <c r="BS296" s="89"/>
      <c r="BT296" s="89"/>
      <c r="BU296" s="89"/>
      <c r="BV296" s="89"/>
      <c r="BW296" s="89"/>
      <c r="BX296" s="89"/>
      <c r="BY296" s="89"/>
      <c r="BZ296" s="90"/>
      <c r="CA296" s="88" t="s">
        <v>330</v>
      </c>
      <c r="CB296" s="89"/>
      <c r="CC296" s="89"/>
      <c r="CD296" s="89"/>
      <c r="CE296" s="89"/>
      <c r="CF296" s="89"/>
      <c r="CG296" s="89"/>
      <c r="CH296" s="89"/>
      <c r="CI296" s="89"/>
      <c r="CJ296" s="89"/>
      <c r="CK296" s="90"/>
      <c r="CL296" s="88" t="s">
        <v>330</v>
      </c>
      <c r="CM296" s="89"/>
      <c r="CN296" s="89"/>
      <c r="CO296" s="89"/>
      <c r="CP296" s="89"/>
      <c r="CQ296" s="89"/>
      <c r="CR296" s="89"/>
      <c r="CS296" s="89"/>
      <c r="CT296" s="89"/>
      <c r="CU296" s="89"/>
      <c r="CV296" s="90"/>
      <c r="CW296" s="88" t="s">
        <v>330</v>
      </c>
      <c r="CX296" s="89"/>
      <c r="CY296" s="89"/>
      <c r="CZ296" s="89"/>
      <c r="DA296" s="89"/>
      <c r="DB296" s="89"/>
      <c r="DC296" s="89"/>
      <c r="DD296" s="89"/>
      <c r="DE296" s="89"/>
      <c r="DF296" s="89"/>
      <c r="DG296" s="90"/>
      <c r="DH296" s="140"/>
      <c r="DI296" s="141"/>
      <c r="DJ296" s="141"/>
      <c r="DK296" s="141"/>
      <c r="DL296" s="141"/>
      <c r="DM296" s="141"/>
      <c r="DN296" s="141"/>
      <c r="DO296" s="141"/>
      <c r="DP296" s="141"/>
      <c r="DQ296" s="141"/>
      <c r="DR296" s="141"/>
      <c r="DS296" s="142"/>
    </row>
    <row r="297" spans="1:123" x14ac:dyDescent="0.2">
      <c r="A297" s="49"/>
      <c r="B297" s="50"/>
      <c r="C297" s="50"/>
      <c r="D297" s="51"/>
      <c r="E297" s="119" t="s">
        <v>286</v>
      </c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1"/>
      <c r="AJ297" s="145" t="s">
        <v>287</v>
      </c>
      <c r="AK297" s="145"/>
      <c r="AL297" s="145"/>
      <c r="AM297" s="145"/>
      <c r="AN297" s="145"/>
      <c r="AO297" s="145"/>
      <c r="AP297" s="145"/>
      <c r="AQ297" s="145"/>
      <c r="AR297" s="145"/>
      <c r="AS297" s="146"/>
      <c r="AT297" s="49" t="s">
        <v>330</v>
      </c>
      <c r="AU297" s="50"/>
      <c r="AV297" s="50"/>
      <c r="AW297" s="50"/>
      <c r="AX297" s="50"/>
      <c r="AY297" s="50"/>
      <c r="AZ297" s="50"/>
      <c r="BA297" s="50"/>
      <c r="BB297" s="50"/>
      <c r="BC297" s="50"/>
      <c r="BD297" s="51"/>
      <c r="BE297" s="49" t="s">
        <v>330</v>
      </c>
      <c r="BF297" s="50"/>
      <c r="BG297" s="50"/>
      <c r="BH297" s="50"/>
      <c r="BI297" s="50"/>
      <c r="BJ297" s="50"/>
      <c r="BK297" s="50"/>
      <c r="BL297" s="50"/>
      <c r="BM297" s="50"/>
      <c r="BN297" s="50"/>
      <c r="BO297" s="51"/>
      <c r="BP297" s="49" t="s">
        <v>330</v>
      </c>
      <c r="BQ297" s="50"/>
      <c r="BR297" s="50"/>
      <c r="BS297" s="50"/>
      <c r="BT297" s="50"/>
      <c r="BU297" s="50"/>
      <c r="BV297" s="50"/>
      <c r="BW297" s="50"/>
      <c r="BX297" s="50"/>
      <c r="BY297" s="50"/>
      <c r="BZ297" s="51"/>
      <c r="CA297" s="49" t="s">
        <v>330</v>
      </c>
      <c r="CB297" s="50"/>
      <c r="CC297" s="50"/>
      <c r="CD297" s="50"/>
      <c r="CE297" s="50"/>
      <c r="CF297" s="50"/>
      <c r="CG297" s="50"/>
      <c r="CH297" s="50"/>
      <c r="CI297" s="50"/>
      <c r="CJ297" s="50"/>
      <c r="CK297" s="51"/>
      <c r="CL297" s="49" t="s">
        <v>330</v>
      </c>
      <c r="CM297" s="50"/>
      <c r="CN297" s="50"/>
      <c r="CO297" s="50"/>
      <c r="CP297" s="50"/>
      <c r="CQ297" s="50"/>
      <c r="CR297" s="50"/>
      <c r="CS297" s="50"/>
      <c r="CT297" s="50"/>
      <c r="CU297" s="50"/>
      <c r="CV297" s="51"/>
      <c r="CW297" s="49" t="s">
        <v>330</v>
      </c>
      <c r="CX297" s="50"/>
      <c r="CY297" s="50"/>
      <c r="CZ297" s="50"/>
      <c r="DA297" s="50"/>
      <c r="DB297" s="50"/>
      <c r="DC297" s="50"/>
      <c r="DD297" s="50"/>
      <c r="DE297" s="50"/>
      <c r="DF297" s="50"/>
      <c r="DG297" s="51"/>
      <c r="DH297" s="147"/>
      <c r="DI297" s="148"/>
      <c r="DJ297" s="148"/>
      <c r="DK297" s="148"/>
      <c r="DL297" s="148"/>
      <c r="DM297" s="148"/>
      <c r="DN297" s="148"/>
      <c r="DO297" s="148"/>
      <c r="DP297" s="148"/>
      <c r="DQ297" s="148"/>
      <c r="DR297" s="148"/>
      <c r="DS297" s="149"/>
    </row>
    <row r="298" spans="1:123" s="151" customFormat="1" ht="11.25" x14ac:dyDescent="0.2">
      <c r="A298" s="150"/>
      <c r="B298" s="150"/>
      <c r="C298" s="150"/>
      <c r="D298" s="150"/>
      <c r="E298" s="150"/>
      <c r="F298" s="150"/>
      <c r="G298" s="150"/>
      <c r="H298" s="150"/>
      <c r="I298" s="150"/>
      <c r="J298" s="150"/>
      <c r="K298" s="150"/>
      <c r="L298" s="150"/>
      <c r="M298" s="150"/>
      <c r="N298" s="150"/>
      <c r="O298" s="150"/>
      <c r="P298" s="150"/>
      <c r="Q298" s="150"/>
      <c r="R298" s="150"/>
    </row>
    <row r="299" spans="1:123" s="151" customFormat="1" ht="11.25" x14ac:dyDescent="0.2">
      <c r="A299" s="152" t="s">
        <v>319</v>
      </c>
      <c r="B299" s="152"/>
      <c r="C299" s="152"/>
      <c r="D299" s="152"/>
      <c r="E299" s="152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  <c r="S299" s="152"/>
      <c r="T299" s="152"/>
      <c r="U299" s="152"/>
      <c r="V299" s="152"/>
      <c r="W299" s="152"/>
      <c r="X299" s="152"/>
      <c r="Y299" s="152"/>
      <c r="Z299" s="152"/>
      <c r="AA299" s="152"/>
      <c r="AB299" s="152"/>
      <c r="AC299" s="152"/>
      <c r="AD299" s="152"/>
      <c r="AE299" s="152"/>
      <c r="AF299" s="152"/>
      <c r="AG299" s="152"/>
      <c r="AH299" s="152"/>
      <c r="AI299" s="152"/>
      <c r="AJ299" s="152"/>
      <c r="AK299" s="152"/>
      <c r="AL299" s="152"/>
      <c r="AM299" s="152"/>
      <c r="AN299" s="152"/>
      <c r="AO299" s="152"/>
      <c r="AP299" s="152"/>
      <c r="AQ299" s="152"/>
      <c r="AR299" s="152"/>
      <c r="AS299" s="152"/>
      <c r="AT299" s="152"/>
      <c r="AU299" s="152"/>
      <c r="AV299" s="152"/>
      <c r="AW299" s="152"/>
      <c r="AX299" s="152"/>
      <c r="AY299" s="152"/>
      <c r="AZ299" s="152"/>
      <c r="BA299" s="152"/>
      <c r="BB299" s="152"/>
      <c r="BC299" s="152"/>
      <c r="BD299" s="152"/>
      <c r="BE299" s="152"/>
      <c r="BF299" s="152"/>
      <c r="BG299" s="152"/>
      <c r="BH299" s="152"/>
      <c r="BI299" s="152"/>
      <c r="BJ299" s="152"/>
      <c r="BK299" s="152"/>
      <c r="BL299" s="152"/>
      <c r="BM299" s="152"/>
      <c r="BN299" s="152"/>
      <c r="BO299" s="152"/>
      <c r="BP299" s="152"/>
      <c r="BQ299" s="152"/>
      <c r="BR299" s="152"/>
      <c r="BS299" s="152"/>
      <c r="BT299" s="152"/>
      <c r="BU299" s="152"/>
      <c r="BV299" s="152"/>
      <c r="BW299" s="152"/>
      <c r="BX299" s="152"/>
      <c r="BY299" s="152"/>
      <c r="BZ299" s="152"/>
      <c r="CA299" s="152"/>
      <c r="CB299" s="152"/>
      <c r="CC299" s="152"/>
      <c r="CD299" s="152"/>
      <c r="CE299" s="152"/>
      <c r="CF299" s="152"/>
      <c r="CG299" s="152"/>
      <c r="CH299" s="152"/>
      <c r="CI299" s="152"/>
      <c r="CJ299" s="152"/>
      <c r="CK299" s="152"/>
      <c r="CL299" s="152"/>
      <c r="CM299" s="152"/>
      <c r="CN299" s="152"/>
      <c r="CO299" s="152"/>
      <c r="CP299" s="152"/>
      <c r="CQ299" s="152"/>
      <c r="CR299" s="152"/>
      <c r="CS299" s="152"/>
      <c r="CT299" s="152"/>
      <c r="CU299" s="152"/>
      <c r="CV299" s="152"/>
      <c r="CW299" s="152"/>
      <c r="CX299" s="152"/>
      <c r="CY299" s="152"/>
      <c r="CZ299" s="152"/>
      <c r="DA299" s="152"/>
      <c r="DB299" s="152"/>
      <c r="DC299" s="152"/>
      <c r="DD299" s="152"/>
      <c r="DE299" s="152"/>
      <c r="DF299" s="152"/>
      <c r="DG299" s="152"/>
      <c r="DH299" s="152"/>
      <c r="DI299" s="152"/>
      <c r="DJ299" s="152"/>
      <c r="DK299" s="152"/>
      <c r="DL299" s="152"/>
      <c r="DM299" s="152"/>
      <c r="DN299" s="152"/>
      <c r="DO299" s="152"/>
      <c r="DP299" s="152"/>
      <c r="DQ299" s="152"/>
      <c r="DR299" s="152"/>
      <c r="DS299" s="152"/>
    </row>
    <row r="300" spans="1:123" s="151" customFormat="1" ht="11.25" x14ac:dyDescent="0.2">
      <c r="A300" s="152"/>
      <c r="B300" s="152"/>
      <c r="C300" s="152"/>
      <c r="D300" s="152"/>
      <c r="E300" s="152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  <c r="S300" s="152"/>
      <c r="T300" s="152"/>
      <c r="U300" s="152"/>
      <c r="V300" s="152"/>
      <c r="W300" s="152"/>
      <c r="X300" s="152"/>
      <c r="Y300" s="152"/>
      <c r="Z300" s="152"/>
      <c r="AA300" s="152"/>
      <c r="AB300" s="152"/>
      <c r="AC300" s="152"/>
      <c r="AD300" s="152"/>
      <c r="AE300" s="152"/>
      <c r="AF300" s="152"/>
      <c r="AG300" s="152"/>
      <c r="AH300" s="152"/>
      <c r="AI300" s="152"/>
      <c r="AJ300" s="152"/>
      <c r="AK300" s="152"/>
      <c r="AL300" s="152"/>
      <c r="AM300" s="152"/>
      <c r="AN300" s="152"/>
      <c r="AO300" s="152"/>
      <c r="AP300" s="152"/>
      <c r="AQ300" s="152"/>
      <c r="AR300" s="152"/>
      <c r="AS300" s="152"/>
      <c r="AT300" s="152"/>
      <c r="AU300" s="152"/>
      <c r="AV300" s="152"/>
      <c r="AW300" s="152"/>
      <c r="AX300" s="152"/>
      <c r="AY300" s="152"/>
      <c r="AZ300" s="152"/>
      <c r="BA300" s="152"/>
      <c r="BB300" s="152"/>
      <c r="BC300" s="152"/>
      <c r="BD300" s="152"/>
      <c r="BE300" s="152"/>
      <c r="BF300" s="152"/>
      <c r="BG300" s="152"/>
      <c r="BH300" s="152"/>
      <c r="BI300" s="152"/>
      <c r="BJ300" s="152"/>
      <c r="BK300" s="152"/>
      <c r="BL300" s="152"/>
      <c r="BM300" s="152"/>
      <c r="BN300" s="152"/>
      <c r="BO300" s="152"/>
      <c r="BP300" s="152"/>
      <c r="BQ300" s="152"/>
      <c r="BR300" s="152"/>
      <c r="BS300" s="152"/>
      <c r="BT300" s="152"/>
      <c r="BU300" s="152"/>
      <c r="BV300" s="152"/>
      <c r="BW300" s="152"/>
      <c r="BX300" s="152"/>
      <c r="BY300" s="152"/>
      <c r="BZ300" s="152"/>
      <c r="CA300" s="152"/>
      <c r="CB300" s="152"/>
      <c r="CC300" s="152"/>
      <c r="CD300" s="152"/>
      <c r="CE300" s="152"/>
      <c r="CF300" s="152"/>
      <c r="CG300" s="152"/>
      <c r="CH300" s="152"/>
      <c r="CI300" s="152"/>
      <c r="CJ300" s="152"/>
      <c r="CK300" s="152"/>
      <c r="CL300" s="152"/>
      <c r="CM300" s="152"/>
      <c r="CN300" s="152"/>
      <c r="CO300" s="152"/>
      <c r="CP300" s="152"/>
      <c r="CQ300" s="152"/>
      <c r="CR300" s="152"/>
      <c r="CS300" s="152"/>
      <c r="CT300" s="152"/>
      <c r="CU300" s="152"/>
      <c r="CV300" s="152"/>
      <c r="CW300" s="152"/>
      <c r="CX300" s="152"/>
      <c r="CY300" s="152"/>
      <c r="CZ300" s="152"/>
      <c r="DA300" s="152"/>
      <c r="DB300" s="152"/>
      <c r="DC300" s="152"/>
      <c r="DD300" s="152"/>
      <c r="DE300" s="152"/>
      <c r="DF300" s="152"/>
      <c r="DG300" s="152"/>
      <c r="DH300" s="152"/>
      <c r="DI300" s="152"/>
      <c r="DJ300" s="152"/>
      <c r="DK300" s="152"/>
      <c r="DL300" s="152"/>
      <c r="DM300" s="152"/>
      <c r="DN300" s="152"/>
      <c r="DO300" s="152"/>
      <c r="DP300" s="152"/>
      <c r="DQ300" s="152"/>
      <c r="DR300" s="152"/>
      <c r="DS300" s="152"/>
    </row>
    <row r="301" spans="1:123" s="151" customFormat="1" ht="11.25" x14ac:dyDescent="0.2">
      <c r="A301" s="152"/>
      <c r="B301" s="152"/>
      <c r="C301" s="152"/>
      <c r="D301" s="152"/>
      <c r="E301" s="152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  <c r="S301" s="152"/>
      <c r="T301" s="152"/>
      <c r="U301" s="152"/>
      <c r="V301" s="152"/>
      <c r="W301" s="152"/>
      <c r="X301" s="152"/>
      <c r="Y301" s="152"/>
      <c r="Z301" s="152"/>
      <c r="AA301" s="152"/>
      <c r="AB301" s="152"/>
      <c r="AC301" s="152"/>
      <c r="AD301" s="152"/>
      <c r="AE301" s="152"/>
      <c r="AF301" s="152"/>
      <c r="AG301" s="152"/>
      <c r="AH301" s="152"/>
      <c r="AI301" s="152"/>
      <c r="AJ301" s="152"/>
      <c r="AK301" s="152"/>
      <c r="AL301" s="152"/>
      <c r="AM301" s="152"/>
      <c r="AN301" s="152"/>
      <c r="AO301" s="152"/>
      <c r="AP301" s="152"/>
      <c r="AQ301" s="152"/>
      <c r="AR301" s="152"/>
      <c r="AS301" s="152"/>
      <c r="AT301" s="152"/>
      <c r="AU301" s="152"/>
      <c r="AV301" s="152"/>
      <c r="AW301" s="152"/>
      <c r="AX301" s="152"/>
      <c r="AY301" s="152"/>
      <c r="AZ301" s="152"/>
      <c r="BA301" s="152"/>
      <c r="BB301" s="152"/>
      <c r="BC301" s="152"/>
      <c r="BD301" s="152"/>
      <c r="BE301" s="152"/>
      <c r="BF301" s="152"/>
      <c r="BG301" s="152"/>
      <c r="BH301" s="152"/>
      <c r="BI301" s="152"/>
      <c r="BJ301" s="152"/>
      <c r="BK301" s="152"/>
      <c r="BL301" s="152"/>
      <c r="BM301" s="152"/>
      <c r="BN301" s="152"/>
      <c r="BO301" s="152"/>
      <c r="BP301" s="152"/>
      <c r="BQ301" s="152"/>
      <c r="BR301" s="152"/>
      <c r="BS301" s="152"/>
      <c r="BT301" s="152"/>
      <c r="BU301" s="152"/>
      <c r="BV301" s="152"/>
      <c r="BW301" s="152"/>
      <c r="BX301" s="152"/>
      <c r="BY301" s="152"/>
      <c r="BZ301" s="152"/>
      <c r="CA301" s="152"/>
      <c r="CB301" s="152"/>
      <c r="CC301" s="152"/>
      <c r="CD301" s="152"/>
      <c r="CE301" s="152"/>
      <c r="CF301" s="152"/>
      <c r="CG301" s="152"/>
      <c r="CH301" s="152"/>
      <c r="CI301" s="152"/>
      <c r="CJ301" s="152"/>
      <c r="CK301" s="152"/>
      <c r="CL301" s="152"/>
      <c r="CM301" s="152"/>
      <c r="CN301" s="152"/>
      <c r="CO301" s="152"/>
      <c r="CP301" s="152"/>
      <c r="CQ301" s="152"/>
      <c r="CR301" s="152"/>
      <c r="CS301" s="152"/>
      <c r="CT301" s="152"/>
      <c r="CU301" s="152"/>
      <c r="CV301" s="152"/>
      <c r="CW301" s="152"/>
      <c r="CX301" s="152"/>
      <c r="CY301" s="152"/>
      <c r="CZ301" s="152"/>
      <c r="DA301" s="152"/>
      <c r="DB301" s="152"/>
      <c r="DC301" s="152"/>
      <c r="DD301" s="152"/>
      <c r="DE301" s="152"/>
      <c r="DF301" s="152"/>
      <c r="DG301" s="152"/>
      <c r="DH301" s="152"/>
      <c r="DI301" s="152"/>
      <c r="DJ301" s="152"/>
      <c r="DK301" s="152"/>
      <c r="DL301" s="152"/>
      <c r="DM301" s="152"/>
      <c r="DN301" s="152"/>
      <c r="DO301" s="152"/>
      <c r="DP301" s="152"/>
      <c r="DQ301" s="152"/>
      <c r="DR301" s="152"/>
      <c r="DS301" s="152"/>
    </row>
  </sheetData>
  <mergeCells count="886">
    <mergeCell ref="A299:DS301"/>
    <mergeCell ref="CL296:CV296"/>
    <mergeCell ref="CW296:DG296"/>
    <mergeCell ref="A297:D297"/>
    <mergeCell ref="E297:AI297"/>
    <mergeCell ref="AJ297:AS297"/>
    <mergeCell ref="AT297:BD297"/>
    <mergeCell ref="BE297:BO297"/>
    <mergeCell ref="BP297:BZ297"/>
    <mergeCell ref="CA297:CK297"/>
    <mergeCell ref="CL297:CV297"/>
    <mergeCell ref="CW297:DG297"/>
    <mergeCell ref="CL294:CV294"/>
    <mergeCell ref="CW294:DG294"/>
    <mergeCell ref="DH277:DS297"/>
    <mergeCell ref="A296:D296"/>
    <mergeCell ref="E296:AI296"/>
    <mergeCell ref="AJ296:AS296"/>
    <mergeCell ref="AT296:BD296"/>
    <mergeCell ref="BE296:BO296"/>
    <mergeCell ref="BP296:BZ296"/>
    <mergeCell ref="CA296:CK296"/>
    <mergeCell ref="A295:D295"/>
    <mergeCell ref="E295:AI295"/>
    <mergeCell ref="AJ295:AS295"/>
    <mergeCell ref="AT295:BD295"/>
    <mergeCell ref="BE295:BO295"/>
    <mergeCell ref="BP295:BZ295"/>
    <mergeCell ref="CA295:CK295"/>
    <mergeCell ref="CL295:CV295"/>
    <mergeCell ref="CW295:DG295"/>
    <mergeCell ref="A294:D294"/>
    <mergeCell ref="E294:AI294"/>
    <mergeCell ref="AJ294:AS294"/>
    <mergeCell ref="AT294:BD294"/>
    <mergeCell ref="BE294:BO294"/>
    <mergeCell ref="BP294:BZ294"/>
    <mergeCell ref="CA294:CK294"/>
    <mergeCell ref="AT277:BD293"/>
    <mergeCell ref="BE277:BO293"/>
    <mergeCell ref="BP277:BZ293"/>
    <mergeCell ref="CA277:CK293"/>
    <mergeCell ref="A277:D293"/>
    <mergeCell ref="E277:AI293"/>
    <mergeCell ref="AJ277:AS293"/>
    <mergeCell ref="A28:D29"/>
    <mergeCell ref="E35:AI35"/>
    <mergeCell ref="E32:AI32"/>
    <mergeCell ref="E24:AI24"/>
    <mergeCell ref="CL36:CV44"/>
    <mergeCell ref="CL277:CV293"/>
    <mergeCell ref="CW277:DG293"/>
    <mergeCell ref="A47:D48"/>
    <mergeCell ref="BE45:BO46"/>
    <mergeCell ref="BP45:BZ46"/>
    <mergeCell ref="CA45:CK46"/>
    <mergeCell ref="E46:AI46"/>
    <mergeCell ref="A45:D46"/>
    <mergeCell ref="CA36:CK44"/>
    <mergeCell ref="E45:AI45"/>
    <mergeCell ref="AJ45:AS46"/>
    <mergeCell ref="E27:AI27"/>
    <mergeCell ref="A55:D56"/>
    <mergeCell ref="E55:AI55"/>
    <mergeCell ref="AJ55:AS56"/>
    <mergeCell ref="AT55:BD56"/>
    <mergeCell ref="A53:D54"/>
    <mergeCell ref="A49:D50"/>
    <mergeCell ref="E49:AI49"/>
    <mergeCell ref="E16:AI16"/>
    <mergeCell ref="E19:AI19"/>
    <mergeCell ref="E17:AI17"/>
    <mergeCell ref="E18:AI18"/>
    <mergeCell ref="AJ14:AS19"/>
    <mergeCell ref="E15:AI15"/>
    <mergeCell ref="AJ23:AS27"/>
    <mergeCell ref="A1:DS1"/>
    <mergeCell ref="A2:DS2"/>
    <mergeCell ref="C4:DQ4"/>
    <mergeCell ref="C5:DQ5"/>
    <mergeCell ref="A20:D22"/>
    <mergeCell ref="A14:D19"/>
    <mergeCell ref="E14:AI14"/>
    <mergeCell ref="AT14:BD19"/>
    <mergeCell ref="CL23:CV27"/>
    <mergeCell ref="A10:DS10"/>
    <mergeCell ref="E11:AI11"/>
    <mergeCell ref="E12:AI12"/>
    <mergeCell ref="CA11:CK13"/>
    <mergeCell ref="BP11:BZ13"/>
    <mergeCell ref="E13:AI13"/>
    <mergeCell ref="A11:D13"/>
    <mergeCell ref="A23:D27"/>
    <mergeCell ref="A30:D35"/>
    <mergeCell ref="E30:AI30"/>
    <mergeCell ref="A36:D44"/>
    <mergeCell ref="E36:AI36"/>
    <mergeCell ref="E37:AI37"/>
    <mergeCell ref="E38:AI38"/>
    <mergeCell ref="E39:AI39"/>
    <mergeCell ref="E40:AI40"/>
    <mergeCell ref="AJ36:AS44"/>
    <mergeCell ref="AJ30:AS35"/>
    <mergeCell ref="AT49:BD50"/>
    <mergeCell ref="DH51:DS52"/>
    <mergeCell ref="E52:AI52"/>
    <mergeCell ref="DH30:DS35"/>
    <mergeCell ref="CW28:DG29"/>
    <mergeCell ref="CW36:DG44"/>
    <mergeCell ref="DH36:DS44"/>
    <mergeCell ref="BE36:BO44"/>
    <mergeCell ref="E53:AI53"/>
    <mergeCell ref="AJ53:AS54"/>
    <mergeCell ref="AT53:BD54"/>
    <mergeCell ref="E29:AI29"/>
    <mergeCell ref="CW49:DG50"/>
    <mergeCell ref="BE49:BO50"/>
    <mergeCell ref="AJ49:AS50"/>
    <mergeCell ref="E50:AI50"/>
    <mergeCell ref="A51:D52"/>
    <mergeCell ref="E51:AI51"/>
    <mergeCell ref="AJ51:AS52"/>
    <mergeCell ref="AT51:BD52"/>
    <mergeCell ref="BE51:BO52"/>
    <mergeCell ref="BP51:BZ52"/>
    <mergeCell ref="CA51:CK52"/>
    <mergeCell ref="CL51:CV52"/>
    <mergeCell ref="CW51:DG52"/>
    <mergeCell ref="CA23:CK27"/>
    <mergeCell ref="BP20:BZ22"/>
    <mergeCell ref="CA20:CK22"/>
    <mergeCell ref="BP28:BZ29"/>
    <mergeCell ref="CA28:CK29"/>
    <mergeCell ref="CA30:CK35"/>
    <mergeCell ref="AT28:BD29"/>
    <mergeCell ref="E28:AI28"/>
    <mergeCell ref="E43:AI43"/>
    <mergeCell ref="E23:AI23"/>
    <mergeCell ref="AJ28:AS29"/>
    <mergeCell ref="AT23:BD27"/>
    <mergeCell ref="BP23:BZ27"/>
    <mergeCell ref="AJ20:AS22"/>
    <mergeCell ref="AT20:BD22"/>
    <mergeCell ref="BE30:BO35"/>
    <mergeCell ref="DH11:DS13"/>
    <mergeCell ref="DH28:DS29"/>
    <mergeCell ref="CL47:CV48"/>
    <mergeCell ref="CW47:DG48"/>
    <mergeCell ref="DH47:DS48"/>
    <mergeCell ref="CL30:CV35"/>
    <mergeCell ref="CW30:DG35"/>
    <mergeCell ref="CL28:CV29"/>
    <mergeCell ref="CW14:DG19"/>
    <mergeCell ref="DH14:DS19"/>
    <mergeCell ref="CL14:CV19"/>
    <mergeCell ref="DH45:DS46"/>
    <mergeCell ref="CW45:DG46"/>
    <mergeCell ref="CL45:CV46"/>
    <mergeCell ref="CL11:CV13"/>
    <mergeCell ref="CW11:DG13"/>
    <mergeCell ref="BP14:BZ19"/>
    <mergeCell ref="CA14:CK19"/>
    <mergeCell ref="DH55:DS56"/>
    <mergeCell ref="E56:AI56"/>
    <mergeCell ref="BP47:BZ48"/>
    <mergeCell ref="CA47:CK48"/>
    <mergeCell ref="E47:AI47"/>
    <mergeCell ref="BE47:BO48"/>
    <mergeCell ref="BP55:BZ56"/>
    <mergeCell ref="CA55:CK56"/>
    <mergeCell ref="DH53:DS54"/>
    <mergeCell ref="CA53:CK54"/>
    <mergeCell ref="CW55:DG56"/>
    <mergeCell ref="BE55:BO56"/>
    <mergeCell ref="BP49:BZ50"/>
    <mergeCell ref="CL55:CV56"/>
    <mergeCell ref="AJ47:AS48"/>
    <mergeCell ref="CL53:CV54"/>
    <mergeCell ref="E54:AI54"/>
    <mergeCell ref="CW53:DG54"/>
    <mergeCell ref="BP53:BZ54"/>
    <mergeCell ref="BE53:BO54"/>
    <mergeCell ref="CL49:CV50"/>
    <mergeCell ref="DH49:DS50"/>
    <mergeCell ref="DH8:DS8"/>
    <mergeCell ref="CL9:CV9"/>
    <mergeCell ref="CW9:DG9"/>
    <mergeCell ref="DH9:DS9"/>
    <mergeCell ref="AT8:DG8"/>
    <mergeCell ref="AT9:BD9"/>
    <mergeCell ref="BE9:BO9"/>
    <mergeCell ref="BP9:BZ9"/>
    <mergeCell ref="CA9:CK9"/>
    <mergeCell ref="E64:AI64"/>
    <mergeCell ref="E65:AI65"/>
    <mergeCell ref="DH66:DS70"/>
    <mergeCell ref="CW60:DG65"/>
    <mergeCell ref="CA60:CK65"/>
    <mergeCell ref="CL60:CV65"/>
    <mergeCell ref="A60:D65"/>
    <mergeCell ref="E60:AI60"/>
    <mergeCell ref="AJ60:AS65"/>
    <mergeCell ref="AT60:BD65"/>
    <mergeCell ref="DH60:DS65"/>
    <mergeCell ref="BE60:BO65"/>
    <mergeCell ref="BP60:BZ65"/>
    <mergeCell ref="CW66:DG70"/>
    <mergeCell ref="E66:AI66"/>
    <mergeCell ref="E69:AI69"/>
    <mergeCell ref="CW57:DG58"/>
    <mergeCell ref="DH57:DS58"/>
    <mergeCell ref="A59:DS59"/>
    <mergeCell ref="BE57:BO58"/>
    <mergeCell ref="BP57:BZ58"/>
    <mergeCell ref="CA57:CK58"/>
    <mergeCell ref="CL57:CV58"/>
    <mergeCell ref="A57:D58"/>
    <mergeCell ref="AJ57:AS58"/>
    <mergeCell ref="AT57:BD58"/>
    <mergeCell ref="E57:AI57"/>
    <mergeCell ref="CL71:CV76"/>
    <mergeCell ref="BP71:BZ76"/>
    <mergeCell ref="CA71:CK76"/>
    <mergeCell ref="BE20:BO22"/>
    <mergeCell ref="BE23:BO27"/>
    <mergeCell ref="BE66:BO70"/>
    <mergeCell ref="E58:AI58"/>
    <mergeCell ref="AT30:BD35"/>
    <mergeCell ref="AT45:BD46"/>
    <mergeCell ref="E20:AI20"/>
    <mergeCell ref="E21:AI21"/>
    <mergeCell ref="E22:AI22"/>
    <mergeCell ref="E33:AI33"/>
    <mergeCell ref="E34:AI34"/>
    <mergeCell ref="BE28:BO29"/>
    <mergeCell ref="E42:AI42"/>
    <mergeCell ref="E41:AI41"/>
    <mergeCell ref="E44:AI44"/>
    <mergeCell ref="AT36:BD44"/>
    <mergeCell ref="E48:AI48"/>
    <mergeCell ref="BP36:BZ44"/>
    <mergeCell ref="BP30:BZ35"/>
    <mergeCell ref="E31:AI31"/>
    <mergeCell ref="AJ66:AS70"/>
    <mergeCell ref="DH78:DS83"/>
    <mergeCell ref="E80:AI80"/>
    <mergeCell ref="BE78:BO83"/>
    <mergeCell ref="BP78:BZ83"/>
    <mergeCell ref="CA78:CK83"/>
    <mergeCell ref="E88:AI88"/>
    <mergeCell ref="E87:AI87"/>
    <mergeCell ref="CW84:DG88"/>
    <mergeCell ref="BP84:BZ88"/>
    <mergeCell ref="CA84:CK88"/>
    <mergeCell ref="CL78:CV83"/>
    <mergeCell ref="CL99:CV104"/>
    <mergeCell ref="CW89:DG94"/>
    <mergeCell ref="E106:AI106"/>
    <mergeCell ref="CA89:CK94"/>
    <mergeCell ref="AJ99:AS104"/>
    <mergeCell ref="AT99:BD104"/>
    <mergeCell ref="CW99:DG104"/>
    <mergeCell ref="A95:D98"/>
    <mergeCell ref="E90:AI90"/>
    <mergeCell ref="E93:AI93"/>
    <mergeCell ref="E99:AI99"/>
    <mergeCell ref="E91:AI91"/>
    <mergeCell ref="E94:AI94"/>
    <mergeCell ref="E92:AI92"/>
    <mergeCell ref="CA105:CK108"/>
    <mergeCell ref="BP99:BZ104"/>
    <mergeCell ref="CA99:CK104"/>
    <mergeCell ref="E102:AI102"/>
    <mergeCell ref="E103:AI103"/>
    <mergeCell ref="CW105:DG108"/>
    <mergeCell ref="E107:AI107"/>
    <mergeCell ref="E108:AI108"/>
    <mergeCell ref="CL105:CV108"/>
    <mergeCell ref="DH89:DS94"/>
    <mergeCell ref="BP95:BZ98"/>
    <mergeCell ref="CA49:CK50"/>
    <mergeCell ref="E68:AI68"/>
    <mergeCell ref="DH84:DS88"/>
    <mergeCell ref="CL84:CV88"/>
    <mergeCell ref="AT84:BD88"/>
    <mergeCell ref="BE84:BO88"/>
    <mergeCell ref="E85:AI85"/>
    <mergeCell ref="E86:AI86"/>
    <mergeCell ref="BE89:BO94"/>
    <mergeCell ref="BE95:BO98"/>
    <mergeCell ref="CL89:CV94"/>
    <mergeCell ref="CW95:DG98"/>
    <mergeCell ref="DH95:DS98"/>
    <mergeCell ref="CA95:CK98"/>
    <mergeCell ref="CL95:CV98"/>
    <mergeCell ref="AJ95:AS98"/>
    <mergeCell ref="AT95:BD98"/>
    <mergeCell ref="E96:AI96"/>
    <mergeCell ref="E97:AI97"/>
    <mergeCell ref="E98:AI98"/>
    <mergeCell ref="E95:AI95"/>
    <mergeCell ref="BP89:BZ94"/>
    <mergeCell ref="E8:AI8"/>
    <mergeCell ref="E70:AI70"/>
    <mergeCell ref="E25:AI25"/>
    <mergeCell ref="E26:AI26"/>
    <mergeCell ref="AJ11:AS13"/>
    <mergeCell ref="E67:AI67"/>
    <mergeCell ref="CW78:DG83"/>
    <mergeCell ref="A77:DS77"/>
    <mergeCell ref="A78:D83"/>
    <mergeCell ref="E78:AI78"/>
    <mergeCell ref="AJ78:AS83"/>
    <mergeCell ref="AT78:BD83"/>
    <mergeCell ref="E83:AI83"/>
    <mergeCell ref="E79:AI79"/>
    <mergeCell ref="E81:AI81"/>
    <mergeCell ref="E82:AI82"/>
    <mergeCell ref="E74:AI74"/>
    <mergeCell ref="DH71:DS76"/>
    <mergeCell ref="CW71:DG76"/>
    <mergeCell ref="BP66:BZ70"/>
    <mergeCell ref="CA66:CK70"/>
    <mergeCell ref="CL66:CV70"/>
    <mergeCell ref="A8:D8"/>
    <mergeCell ref="BE14:BO19"/>
    <mergeCell ref="DH99:DS104"/>
    <mergeCell ref="A9:D9"/>
    <mergeCell ref="AJ9:AS9"/>
    <mergeCell ref="E110:AI110"/>
    <mergeCell ref="E111:AI111"/>
    <mergeCell ref="A109:D114"/>
    <mergeCell ref="E109:AI109"/>
    <mergeCell ref="AJ109:AS114"/>
    <mergeCell ref="DH105:DS108"/>
    <mergeCell ref="BP105:BZ108"/>
    <mergeCell ref="E9:AI9"/>
    <mergeCell ref="E114:AI114"/>
    <mergeCell ref="E112:AI112"/>
    <mergeCell ref="AT109:BD114"/>
    <mergeCell ref="E113:AI113"/>
    <mergeCell ref="E100:AI100"/>
    <mergeCell ref="E101:AI101"/>
    <mergeCell ref="AJ84:AS88"/>
    <mergeCell ref="AJ89:AS94"/>
    <mergeCell ref="E104:AI104"/>
    <mergeCell ref="A105:D108"/>
    <mergeCell ref="E105:AI105"/>
    <mergeCell ref="BE11:BO13"/>
    <mergeCell ref="AT11:BD13"/>
    <mergeCell ref="A71:D76"/>
    <mergeCell ref="AJ71:AS76"/>
    <mergeCell ref="AJ105:AS108"/>
    <mergeCell ref="AT105:BD108"/>
    <mergeCell ref="AT47:BD48"/>
    <mergeCell ref="AT71:BD76"/>
    <mergeCell ref="BE71:BO76"/>
    <mergeCell ref="BE105:BO108"/>
    <mergeCell ref="BE99:BO104"/>
    <mergeCell ref="A89:D94"/>
    <mergeCell ref="E89:AI89"/>
    <mergeCell ref="AT89:BD94"/>
    <mergeCell ref="A99:D104"/>
    <mergeCell ref="A84:D88"/>
    <mergeCell ref="E84:AI84"/>
    <mergeCell ref="E71:AI71"/>
    <mergeCell ref="E72:AI72"/>
    <mergeCell ref="E73:AI73"/>
    <mergeCell ref="E75:AI75"/>
    <mergeCell ref="A66:D70"/>
    <mergeCell ref="AT66:BD70"/>
    <mergeCell ref="E61:AI61"/>
    <mergeCell ref="E62:AI62"/>
    <mergeCell ref="E63:AI63"/>
    <mergeCell ref="AJ8:AS8"/>
    <mergeCell ref="E76:AI76"/>
    <mergeCell ref="DH120:DS120"/>
    <mergeCell ref="A121:D121"/>
    <mergeCell ref="BE134:BO136"/>
    <mergeCell ref="CL134:CV136"/>
    <mergeCell ref="A119:D119"/>
    <mergeCell ref="E119:AI119"/>
    <mergeCell ref="AJ119:AS119"/>
    <mergeCell ref="AT119:BD119"/>
    <mergeCell ref="BE119:BO119"/>
    <mergeCell ref="BP119:BZ119"/>
    <mergeCell ref="AT134:BD136"/>
    <mergeCell ref="A120:D120"/>
    <mergeCell ref="AJ120:AS120"/>
    <mergeCell ref="CA119:CK119"/>
    <mergeCell ref="CL119:CV119"/>
    <mergeCell ref="E135:AI135"/>
    <mergeCell ref="E136:AI136"/>
    <mergeCell ref="E123:AI123"/>
    <mergeCell ref="E124:AI124"/>
    <mergeCell ref="E134:AI134"/>
    <mergeCell ref="E121:AI121"/>
    <mergeCell ref="AJ121:AS121"/>
    <mergeCell ref="CW109:DG114"/>
    <mergeCell ref="DH116:DS118"/>
    <mergeCell ref="A115:DS115"/>
    <mergeCell ref="CW116:DG118"/>
    <mergeCell ref="A116:D118"/>
    <mergeCell ref="CA109:CK114"/>
    <mergeCell ref="CL109:CV114"/>
    <mergeCell ref="DH109:DS114"/>
    <mergeCell ref="BE109:BO114"/>
    <mergeCell ref="BP109:BZ114"/>
    <mergeCell ref="BP116:BZ118"/>
    <mergeCell ref="CL116:CV118"/>
    <mergeCell ref="E116:AI116"/>
    <mergeCell ref="AJ116:AS118"/>
    <mergeCell ref="CA116:CK118"/>
    <mergeCell ref="AT116:BD118"/>
    <mergeCell ref="BE116:BO118"/>
    <mergeCell ref="E118:AI118"/>
    <mergeCell ref="E117:AI117"/>
    <mergeCell ref="A141:DS141"/>
    <mergeCell ref="BP142:BZ144"/>
    <mergeCell ref="CA142:CK144"/>
    <mergeCell ref="CL142:CV144"/>
    <mergeCell ref="BE127:BO132"/>
    <mergeCell ref="A127:D132"/>
    <mergeCell ref="A134:D136"/>
    <mergeCell ref="A133:DS133"/>
    <mergeCell ref="E129:AI129"/>
    <mergeCell ref="AJ134:AS136"/>
    <mergeCell ref="E131:AI131"/>
    <mergeCell ref="E132:AI132"/>
    <mergeCell ref="AT127:BD132"/>
    <mergeCell ref="BP134:BZ136"/>
    <mergeCell ref="CA134:CK136"/>
    <mergeCell ref="E127:AI127"/>
    <mergeCell ref="DH134:DS136"/>
    <mergeCell ref="A137:D140"/>
    <mergeCell ref="E137:AI137"/>
    <mergeCell ref="AJ137:AS140"/>
    <mergeCell ref="AT137:BD140"/>
    <mergeCell ref="DH137:DS140"/>
    <mergeCell ref="E138:AI138"/>
    <mergeCell ref="E140:AI140"/>
    <mergeCell ref="A145:D146"/>
    <mergeCell ref="E145:AI145"/>
    <mergeCell ref="AJ145:AS146"/>
    <mergeCell ref="AT145:BD146"/>
    <mergeCell ref="AJ142:AS144"/>
    <mergeCell ref="AT142:BD144"/>
    <mergeCell ref="A142:D144"/>
    <mergeCell ref="DH142:DS144"/>
    <mergeCell ref="BE142:BO144"/>
    <mergeCell ref="CW142:DG144"/>
    <mergeCell ref="DH145:DS146"/>
    <mergeCell ref="E146:AI146"/>
    <mergeCell ref="BE145:BO146"/>
    <mergeCell ref="BP145:BZ146"/>
    <mergeCell ref="CA145:CK146"/>
    <mergeCell ref="CL145:CV146"/>
    <mergeCell ref="CW145:DG146"/>
    <mergeCell ref="E144:AI144"/>
    <mergeCell ref="E143:AI143"/>
    <mergeCell ref="E142:AI142"/>
    <mergeCell ref="CA147:CK149"/>
    <mergeCell ref="CL147:CV149"/>
    <mergeCell ref="CA121:CK121"/>
    <mergeCell ref="CL121:CV121"/>
    <mergeCell ref="CW121:DG121"/>
    <mergeCell ref="DH121:DS121"/>
    <mergeCell ref="E122:AI122"/>
    <mergeCell ref="AT122:BD126"/>
    <mergeCell ref="CA127:CK132"/>
    <mergeCell ref="BP127:BZ132"/>
    <mergeCell ref="BE122:BO126"/>
    <mergeCell ref="E126:AI126"/>
    <mergeCell ref="E125:AI125"/>
    <mergeCell ref="AJ127:AS132"/>
    <mergeCell ref="E128:AI128"/>
    <mergeCell ref="AJ122:AS126"/>
    <mergeCell ref="DH122:DS126"/>
    <mergeCell ref="CL127:CV132"/>
    <mergeCell ref="CW127:DG132"/>
    <mergeCell ref="DH127:DS132"/>
    <mergeCell ref="BP122:BZ126"/>
    <mergeCell ref="CA122:CK126"/>
    <mergeCell ref="CL122:CV126"/>
    <mergeCell ref="CW122:DG126"/>
    <mergeCell ref="DH147:DS149"/>
    <mergeCell ref="A150:D155"/>
    <mergeCell ref="E150:AI150"/>
    <mergeCell ref="AJ150:AS155"/>
    <mergeCell ref="AT150:BD155"/>
    <mergeCell ref="BE150:BO155"/>
    <mergeCell ref="BP150:BZ155"/>
    <mergeCell ref="CA150:CK155"/>
    <mergeCell ref="CL150:CV155"/>
    <mergeCell ref="E149:AI149"/>
    <mergeCell ref="DH150:DS155"/>
    <mergeCell ref="E155:AI155"/>
    <mergeCell ref="E151:AI151"/>
    <mergeCell ref="E152:AI152"/>
    <mergeCell ref="E153:AI153"/>
    <mergeCell ref="E154:AI154"/>
    <mergeCell ref="A147:D149"/>
    <mergeCell ref="E147:AI147"/>
    <mergeCell ref="AJ147:AS149"/>
    <mergeCell ref="AT147:BD149"/>
    <mergeCell ref="E148:AI148"/>
    <mergeCell ref="CW147:DG149"/>
    <mergeCell ref="BE147:BO149"/>
    <mergeCell ref="BP147:BZ149"/>
    <mergeCell ref="CW150:DG155"/>
    <mergeCell ref="CA156:CK163"/>
    <mergeCell ref="BP176:BZ193"/>
    <mergeCell ref="CL156:CV163"/>
    <mergeCell ref="BE156:BO163"/>
    <mergeCell ref="BP156:BZ163"/>
    <mergeCell ref="E167:AI167"/>
    <mergeCell ref="A156:D163"/>
    <mergeCell ref="E156:AI156"/>
    <mergeCell ref="AJ156:AS163"/>
    <mergeCell ref="AT156:BD163"/>
    <mergeCell ref="E157:AI157"/>
    <mergeCell ref="E163:AI163"/>
    <mergeCell ref="E158:AI158"/>
    <mergeCell ref="E159:AI159"/>
    <mergeCell ref="E162:AI162"/>
    <mergeCell ref="E160:AI160"/>
    <mergeCell ref="A164:D165"/>
    <mergeCell ref="E164:AI164"/>
    <mergeCell ref="AJ164:AS165"/>
    <mergeCell ref="AT164:BD165"/>
    <mergeCell ref="CW156:DG163"/>
    <mergeCell ref="E175:AI175"/>
    <mergeCell ref="A168:DS168"/>
    <mergeCell ref="DH156:DS163"/>
    <mergeCell ref="BE164:BO165"/>
    <mergeCell ref="BP164:BZ165"/>
    <mergeCell ref="CA164:CK165"/>
    <mergeCell ref="CL164:CV165"/>
    <mergeCell ref="CW164:DG165"/>
    <mergeCell ref="CW166:DG167"/>
    <mergeCell ref="DH164:DS165"/>
    <mergeCell ref="E165:AI165"/>
    <mergeCell ref="DH166:DS167"/>
    <mergeCell ref="AJ166:AS167"/>
    <mergeCell ref="E161:AI161"/>
    <mergeCell ref="BE166:BO167"/>
    <mergeCell ref="BP166:BZ167"/>
    <mergeCell ref="CA166:CK167"/>
    <mergeCell ref="CL166:CV167"/>
    <mergeCell ref="A166:D167"/>
    <mergeCell ref="E166:AI166"/>
    <mergeCell ref="AT166:BD167"/>
    <mergeCell ref="DH169:DS175"/>
    <mergeCell ref="A169:D175"/>
    <mergeCell ref="E169:AI169"/>
    <mergeCell ref="AJ169:AS175"/>
    <mergeCell ref="AT169:BD175"/>
    <mergeCell ref="E170:AI170"/>
    <mergeCell ref="E171:AI171"/>
    <mergeCell ref="E172:AI172"/>
    <mergeCell ref="E173:AI173"/>
    <mergeCell ref="E174:AI174"/>
    <mergeCell ref="BE169:BO175"/>
    <mergeCell ref="BP169:BZ175"/>
    <mergeCell ref="CA169:CK175"/>
    <mergeCell ref="CL169:CV175"/>
    <mergeCell ref="CL176:CV193"/>
    <mergeCell ref="CW176:DG193"/>
    <mergeCell ref="CW169:DG175"/>
    <mergeCell ref="DH176:DS193"/>
    <mergeCell ref="E177:AI177"/>
    <mergeCell ref="E178:AI178"/>
    <mergeCell ref="E185:AI185"/>
    <mergeCell ref="E186:AI186"/>
    <mergeCell ref="E187:AI187"/>
    <mergeCell ref="E193:AI193"/>
    <mergeCell ref="E179:AI179"/>
    <mergeCell ref="CA176:CK193"/>
    <mergeCell ref="AJ176:AS193"/>
    <mergeCell ref="AT176:BD193"/>
    <mergeCell ref="BE176:BO193"/>
    <mergeCell ref="A176:D193"/>
    <mergeCell ref="E180:AI180"/>
    <mergeCell ref="E181:AI181"/>
    <mergeCell ref="E182:AI182"/>
    <mergeCell ref="E183:AI183"/>
    <mergeCell ref="E184:AI184"/>
    <mergeCell ref="E188:AI188"/>
    <mergeCell ref="A194:D197"/>
    <mergeCell ref="E194:AI194"/>
    <mergeCell ref="E195:AI195"/>
    <mergeCell ref="E196:AI196"/>
    <mergeCell ref="E197:AI197"/>
    <mergeCell ref="E189:AI189"/>
    <mergeCell ref="E190:AI190"/>
    <mergeCell ref="E191:AI191"/>
    <mergeCell ref="E192:AI192"/>
    <mergeCell ref="E176:AI176"/>
    <mergeCell ref="CL194:CV197"/>
    <mergeCell ref="CW194:DG197"/>
    <mergeCell ref="DH194:DS197"/>
    <mergeCell ref="DH198:DS203"/>
    <mergeCell ref="CL198:CV203"/>
    <mergeCell ref="CW198:DG203"/>
    <mergeCell ref="E200:AI200"/>
    <mergeCell ref="E201:AI201"/>
    <mergeCell ref="E202:AI202"/>
    <mergeCell ref="E203:AI203"/>
    <mergeCell ref="AT198:BD203"/>
    <mergeCell ref="BE198:BO203"/>
    <mergeCell ref="BP198:BZ203"/>
    <mergeCell ref="CA198:CK203"/>
    <mergeCell ref="BP194:BZ197"/>
    <mergeCell ref="AJ194:AS197"/>
    <mergeCell ref="AT194:BD197"/>
    <mergeCell ref="BE194:BO197"/>
    <mergeCell ref="CA194:CK197"/>
    <mergeCell ref="E198:AI198"/>
    <mergeCell ref="AJ198:AS203"/>
    <mergeCell ref="E199:AI199"/>
    <mergeCell ref="A204:DS204"/>
    <mergeCell ref="A198:D203"/>
    <mergeCell ref="BE205:BO211"/>
    <mergeCell ref="A205:D211"/>
    <mergeCell ref="E205:AI205"/>
    <mergeCell ref="AJ205:AS211"/>
    <mergeCell ref="AT205:BD211"/>
    <mergeCell ref="E206:AI206"/>
    <mergeCell ref="E207:AI207"/>
    <mergeCell ref="E208:AI208"/>
    <mergeCell ref="E209:AI209"/>
    <mergeCell ref="CW205:DG211"/>
    <mergeCell ref="E215:AI215"/>
    <mergeCell ref="E216:AI216"/>
    <mergeCell ref="CW212:DG217"/>
    <mergeCell ref="DH212:DS217"/>
    <mergeCell ref="BP205:BZ211"/>
    <mergeCell ref="CA205:CK211"/>
    <mergeCell ref="CL205:CV211"/>
    <mergeCell ref="CL212:CV217"/>
    <mergeCell ref="DH205:DS211"/>
    <mergeCell ref="E210:AI210"/>
    <mergeCell ref="E211:AI211"/>
    <mergeCell ref="A218:D222"/>
    <mergeCell ref="E218:AI218"/>
    <mergeCell ref="E217:AI217"/>
    <mergeCell ref="AJ218:AS222"/>
    <mergeCell ref="AT218:BD222"/>
    <mergeCell ref="E219:AI219"/>
    <mergeCell ref="E220:AI220"/>
    <mergeCell ref="E222:AI222"/>
    <mergeCell ref="DH218:DS222"/>
    <mergeCell ref="BP218:BZ222"/>
    <mergeCell ref="CA218:CK222"/>
    <mergeCell ref="CL218:CV222"/>
    <mergeCell ref="E221:AI221"/>
    <mergeCell ref="A212:D217"/>
    <mergeCell ref="E212:AI212"/>
    <mergeCell ref="AJ212:AS217"/>
    <mergeCell ref="AT212:BD217"/>
    <mergeCell ref="BE212:BO217"/>
    <mergeCell ref="BP212:BZ217"/>
    <mergeCell ref="CA212:CK217"/>
    <mergeCell ref="BE218:BO222"/>
    <mergeCell ref="CW218:DG222"/>
    <mergeCell ref="E213:AI213"/>
    <mergeCell ref="E214:AI214"/>
    <mergeCell ref="CW229:DG233"/>
    <mergeCell ref="DH229:DS233"/>
    <mergeCell ref="BE229:BO233"/>
    <mergeCell ref="BP229:BZ233"/>
    <mergeCell ref="CA229:CK233"/>
    <mergeCell ref="CL229:CV233"/>
    <mergeCell ref="A223:D228"/>
    <mergeCell ref="E223:AI223"/>
    <mergeCell ref="AJ223:AS228"/>
    <mergeCell ref="AT223:BD228"/>
    <mergeCell ref="BE223:BO228"/>
    <mergeCell ref="BP223:BZ228"/>
    <mergeCell ref="CA223:CK228"/>
    <mergeCell ref="CL223:CV228"/>
    <mergeCell ref="CW223:DG228"/>
    <mergeCell ref="E224:AI224"/>
    <mergeCell ref="E225:AI225"/>
    <mergeCell ref="E226:AI226"/>
    <mergeCell ref="E227:AI227"/>
    <mergeCell ref="E228:AI228"/>
    <mergeCell ref="A229:D233"/>
    <mergeCell ref="E229:AI229"/>
    <mergeCell ref="AJ229:AS233"/>
    <mergeCell ref="AT229:BD233"/>
    <mergeCell ref="E230:AI230"/>
    <mergeCell ref="E231:AI231"/>
    <mergeCell ref="E232:AI232"/>
    <mergeCell ref="E233:AI233"/>
    <mergeCell ref="BE240:BO243"/>
    <mergeCell ref="E238:AI238"/>
    <mergeCell ref="A234:D239"/>
    <mergeCell ref="E234:AI234"/>
    <mergeCell ref="AJ234:AS239"/>
    <mergeCell ref="AT234:BD239"/>
    <mergeCell ref="BE234:BO239"/>
    <mergeCell ref="BP234:BZ239"/>
    <mergeCell ref="CA234:CK239"/>
    <mergeCell ref="E235:AI235"/>
    <mergeCell ref="E236:AI236"/>
    <mergeCell ref="E237:AI237"/>
    <mergeCell ref="E239:AI239"/>
    <mergeCell ref="E240:AI240"/>
    <mergeCell ref="AJ240:AS243"/>
    <mergeCell ref="AT240:BD243"/>
    <mergeCell ref="E241:AI241"/>
    <mergeCell ref="E242:AI242"/>
    <mergeCell ref="E243:AI243"/>
    <mergeCell ref="A244:D245"/>
    <mergeCell ref="E244:AI244"/>
    <mergeCell ref="AJ244:AS245"/>
    <mergeCell ref="AT244:BD245"/>
    <mergeCell ref="BE244:BO245"/>
    <mergeCell ref="CA240:CK243"/>
    <mergeCell ref="CL240:CV243"/>
    <mergeCell ref="A240:D243"/>
    <mergeCell ref="DH247:DS249"/>
    <mergeCell ref="DH244:DS245"/>
    <mergeCell ref="E245:AI245"/>
    <mergeCell ref="A246:DS246"/>
    <mergeCell ref="E247:AI247"/>
    <mergeCell ref="AJ247:AS249"/>
    <mergeCell ref="AT247:BD249"/>
    <mergeCell ref="E248:AI248"/>
    <mergeCell ref="E249:AI249"/>
    <mergeCell ref="A247:D249"/>
    <mergeCell ref="CW247:DG249"/>
    <mergeCell ref="BP247:BZ249"/>
    <mergeCell ref="CA247:CK249"/>
    <mergeCell ref="CL247:CV249"/>
    <mergeCell ref="BE247:BO249"/>
    <mergeCell ref="BP240:BZ243"/>
    <mergeCell ref="CA250:CK252"/>
    <mergeCell ref="CL250:CV252"/>
    <mergeCell ref="CW250:DG252"/>
    <mergeCell ref="DH250:DS252"/>
    <mergeCell ref="BP253:BZ256"/>
    <mergeCell ref="DH257:DS259"/>
    <mergeCell ref="E260:AI260"/>
    <mergeCell ref="A250:D252"/>
    <mergeCell ref="BP257:BZ259"/>
    <mergeCell ref="E250:AI252"/>
    <mergeCell ref="A253:D256"/>
    <mergeCell ref="E253:AI256"/>
    <mergeCell ref="A257:D259"/>
    <mergeCell ref="E257:AI259"/>
    <mergeCell ref="AJ250:AS252"/>
    <mergeCell ref="BP250:BZ252"/>
    <mergeCell ref="AT250:BD252"/>
    <mergeCell ref="AJ257:AS259"/>
    <mergeCell ref="AT257:BD259"/>
    <mergeCell ref="CW257:DG259"/>
    <mergeCell ref="CW253:DG256"/>
    <mergeCell ref="A261:D261"/>
    <mergeCell ref="E261:AI261"/>
    <mergeCell ref="AJ261:AS261"/>
    <mergeCell ref="AT261:BD261"/>
    <mergeCell ref="CA260:CK260"/>
    <mergeCell ref="AJ260:AS260"/>
    <mergeCell ref="AT260:BD260"/>
    <mergeCell ref="BE260:BO260"/>
    <mergeCell ref="BP260:BZ260"/>
    <mergeCell ref="A260:D260"/>
    <mergeCell ref="A262:D264"/>
    <mergeCell ref="CW244:DG245"/>
    <mergeCell ref="BP244:BZ245"/>
    <mergeCell ref="CA244:CK245"/>
    <mergeCell ref="CL244:CV245"/>
    <mergeCell ref="AJ262:AS264"/>
    <mergeCell ref="AT262:BD264"/>
    <mergeCell ref="BE257:BO259"/>
    <mergeCell ref="BE261:BO261"/>
    <mergeCell ref="BP261:BZ261"/>
    <mergeCell ref="CL262:CV264"/>
    <mergeCell ref="CL260:CV260"/>
    <mergeCell ref="CA261:CK261"/>
    <mergeCell ref="BE250:BO252"/>
    <mergeCell ref="CL261:CV261"/>
    <mergeCell ref="CW261:DG261"/>
    <mergeCell ref="CA257:CK259"/>
    <mergeCell ref="CL257:CV259"/>
    <mergeCell ref="CW260:DG260"/>
    <mergeCell ref="AJ253:AS256"/>
    <mergeCell ref="AT253:BD256"/>
    <mergeCell ref="BE253:BO256"/>
    <mergeCell ref="CA253:CK256"/>
    <mergeCell ref="CL253:CV256"/>
    <mergeCell ref="CA265:CK267"/>
    <mergeCell ref="CA268:CK271"/>
    <mergeCell ref="BE265:BO267"/>
    <mergeCell ref="BP265:BZ267"/>
    <mergeCell ref="DH262:DS264"/>
    <mergeCell ref="E264:AI264"/>
    <mergeCell ref="BE262:BO264"/>
    <mergeCell ref="BP262:BZ264"/>
    <mergeCell ref="CA262:CK264"/>
    <mergeCell ref="E263:AI263"/>
    <mergeCell ref="E262:AI262"/>
    <mergeCell ref="CW262:DG264"/>
    <mergeCell ref="CL265:CV267"/>
    <mergeCell ref="CW265:DG267"/>
    <mergeCell ref="DH265:DS267"/>
    <mergeCell ref="BE268:BO271"/>
    <mergeCell ref="BP268:BZ271"/>
    <mergeCell ref="A265:D267"/>
    <mergeCell ref="E265:AI267"/>
    <mergeCell ref="AJ265:AS267"/>
    <mergeCell ref="AT265:BD267"/>
    <mergeCell ref="A268:D271"/>
    <mergeCell ref="E268:AI271"/>
    <mergeCell ref="AJ268:AS271"/>
    <mergeCell ref="AT268:BD271"/>
    <mergeCell ref="A272:D274"/>
    <mergeCell ref="E272:AI274"/>
    <mergeCell ref="AJ272:AS274"/>
    <mergeCell ref="AT272:BD274"/>
    <mergeCell ref="CA275:CK275"/>
    <mergeCell ref="CL275:CV275"/>
    <mergeCell ref="A275:D275"/>
    <mergeCell ref="E275:AI275"/>
    <mergeCell ref="AJ275:AS275"/>
    <mergeCell ref="AT275:BD275"/>
    <mergeCell ref="BE275:BO275"/>
    <mergeCell ref="BP275:BZ275"/>
    <mergeCell ref="BE272:BO274"/>
    <mergeCell ref="BP272:BZ274"/>
    <mergeCell ref="CA272:CK274"/>
    <mergeCell ref="CL272:CV274"/>
    <mergeCell ref="A276:D276"/>
    <mergeCell ref="E276:AI276"/>
    <mergeCell ref="AJ276:AS276"/>
    <mergeCell ref="AT276:BD276"/>
    <mergeCell ref="BE276:BO276"/>
    <mergeCell ref="BP276:BZ276"/>
    <mergeCell ref="CA276:CK276"/>
    <mergeCell ref="CL276:CV276"/>
    <mergeCell ref="CW276:DG276"/>
    <mergeCell ref="DH276:DS276"/>
    <mergeCell ref="CL20:CV22"/>
    <mergeCell ref="CW20:DG22"/>
    <mergeCell ref="CW275:DG275"/>
    <mergeCell ref="DH275:DS275"/>
    <mergeCell ref="CW272:DG274"/>
    <mergeCell ref="DH272:DS274"/>
    <mergeCell ref="CW137:DG140"/>
    <mergeCell ref="DH20:DS22"/>
    <mergeCell ref="CW23:DG27"/>
    <mergeCell ref="DH23:DS27"/>
    <mergeCell ref="CL137:CV140"/>
    <mergeCell ref="CL268:CV271"/>
    <mergeCell ref="CW268:DG271"/>
    <mergeCell ref="DH268:DS271"/>
    <mergeCell ref="DH261:DS261"/>
    <mergeCell ref="DH260:DS260"/>
    <mergeCell ref="DH253:DS256"/>
    <mergeCell ref="DH234:DS239"/>
    <mergeCell ref="CW240:DG243"/>
    <mergeCell ref="DH240:DS243"/>
    <mergeCell ref="CL234:CV239"/>
    <mergeCell ref="CW234:DG239"/>
    <mergeCell ref="DH223:DS228"/>
    <mergeCell ref="E139:AI139"/>
    <mergeCell ref="BE137:BO140"/>
    <mergeCell ref="BP137:BZ140"/>
    <mergeCell ref="A122:D126"/>
    <mergeCell ref="BP121:BZ121"/>
    <mergeCell ref="CA137:CK140"/>
    <mergeCell ref="E130:AI130"/>
    <mergeCell ref="CW119:DG119"/>
    <mergeCell ref="DH119:DS119"/>
    <mergeCell ref="CW120:DG120"/>
    <mergeCell ref="CA120:CK120"/>
    <mergeCell ref="CL120:CV120"/>
    <mergeCell ref="AT120:BD120"/>
    <mergeCell ref="BE120:BO120"/>
    <mergeCell ref="BP120:BZ120"/>
    <mergeCell ref="E120:AI120"/>
    <mergeCell ref="AT121:BD121"/>
    <mergeCell ref="BE121:BO121"/>
    <mergeCell ref="CW134:DG136"/>
  </mergeCells>
  <phoneticPr fontId="0" type="noConversion"/>
  <pageMargins left="0.39370078740157483" right="0.39370078740157483" top="0.78740157480314965" bottom="0.39370078740157483" header="0.27559055118110237" footer="0.27559055118110237"/>
  <pageSetup paperSize="9" scale="72" fitToHeight="0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S304"/>
  <sheetViews>
    <sheetView zoomScaleNormal="100" zoomScaleSheetLayoutView="100" workbookViewId="0">
      <selection activeCell="K3" sqref="K3:DS20"/>
    </sheetView>
  </sheetViews>
  <sheetFormatPr defaultColWidth="1.140625" defaultRowHeight="13.5" x14ac:dyDescent="0.2"/>
  <cols>
    <col min="1" max="16384" width="1.140625" style="11"/>
  </cols>
  <sheetData>
    <row r="1" spans="1:123" s="10" customFormat="1" ht="15.75" x14ac:dyDescent="0.25">
      <c r="A1" s="32" t="s">
        <v>27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</row>
    <row r="3" spans="1:123" x14ac:dyDescent="0.2">
      <c r="A3" s="22" t="s">
        <v>28</v>
      </c>
      <c r="K3" s="33" t="s">
        <v>323</v>
      </c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</row>
    <row r="4" spans="1:123" x14ac:dyDescent="0.2"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</row>
    <row r="5" spans="1:123" x14ac:dyDescent="0.2"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</row>
    <row r="6" spans="1:123" x14ac:dyDescent="0.2"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</row>
    <row r="7" spans="1:123" x14ac:dyDescent="0.2"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</row>
    <row r="8" spans="1:123" x14ac:dyDescent="0.2"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</row>
    <row r="9" spans="1:123" x14ac:dyDescent="0.2"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</row>
    <row r="10" spans="1:123" x14ac:dyDescent="0.2"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</row>
    <row r="11" spans="1:123" x14ac:dyDescent="0.2"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</row>
    <row r="12" spans="1:123" x14ac:dyDescent="0.2"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</row>
    <row r="13" spans="1:123" x14ac:dyDescent="0.2"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</row>
    <row r="14" spans="1:123" x14ac:dyDescent="0.2"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</row>
    <row r="15" spans="1:123" x14ac:dyDescent="0.2"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</row>
    <row r="16" spans="1:123" x14ac:dyDescent="0.2"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</row>
    <row r="17" spans="11:123" x14ac:dyDescent="0.2"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</row>
    <row r="18" spans="11:123" x14ac:dyDescent="0.2"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</row>
    <row r="19" spans="11:123" x14ac:dyDescent="0.2"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</row>
    <row r="20" spans="11:123" x14ac:dyDescent="0.2"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</row>
    <row r="118" ht="15" customHeight="1" x14ac:dyDescent="0.2"/>
    <row r="119" ht="15" customHeight="1" x14ac:dyDescent="0.2"/>
    <row r="120" ht="15" customHeight="1" x14ac:dyDescent="0.2"/>
    <row r="238" ht="13.5" customHeight="1" x14ac:dyDescent="0.2"/>
    <row r="242" ht="13.5" customHeight="1" x14ac:dyDescent="0.2"/>
    <row r="248" ht="13.5" customHeight="1" x14ac:dyDescent="0.2"/>
    <row r="251" ht="13.5" customHeight="1" x14ac:dyDescent="0.2"/>
    <row r="255" ht="13.5" customHeight="1" x14ac:dyDescent="0.2"/>
    <row r="263" ht="13.5" customHeight="1" x14ac:dyDescent="0.2"/>
    <row r="266" ht="13.5" customHeight="1" x14ac:dyDescent="0.2"/>
    <row r="270" ht="13.5" customHeight="1" x14ac:dyDescent="0.2"/>
    <row r="275" ht="13.5" customHeight="1" x14ac:dyDescent="0.2"/>
    <row r="296" s="2" customFormat="1" ht="11.25" x14ac:dyDescent="0.2"/>
    <row r="297" s="2" customFormat="1" ht="11.25" customHeight="1" x14ac:dyDescent="0.2"/>
    <row r="298" s="2" customFormat="1" ht="11.25" x14ac:dyDescent="0.2"/>
    <row r="299" s="2" customFormat="1" ht="11.25" x14ac:dyDescent="0.2"/>
    <row r="302" s="10" customFormat="1" ht="15.75" x14ac:dyDescent="0.25"/>
    <row r="304" ht="13.5" customHeight="1" x14ac:dyDescent="0.2"/>
  </sheetData>
  <mergeCells count="2">
    <mergeCell ref="K3:DS20"/>
    <mergeCell ref="A1:DS1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>
    <oddHeader>&amp;L&amp;"Arial,обычный"&amp;6Подготовлено с использованием системы ГАРАНТ</oddHeader>
  </headerFooter>
  <rowBreaks count="8" manualBreakCount="8">
    <brk id="35" max="16383" man="1"/>
    <brk id="69" max="16383" man="1"/>
    <brk id="103" max="16383" man="1"/>
    <brk id="139" max="16383" man="1"/>
    <brk id="166" max="16383" man="1"/>
    <brk id="237" max="16383" man="1"/>
    <brk id="272" max="16383" man="1"/>
    <brk id="3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Листы2-10</vt:lpstr>
      <vt:lpstr>Лист11</vt:lpstr>
      <vt:lpstr>Лист11!Заголовки_для_печати</vt:lpstr>
      <vt:lpstr>'Листы2-10'!Заголовки_для_печати</vt:lpstr>
      <vt:lpstr>'Листы2-10'!Область_печати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Алексей</cp:lastModifiedBy>
  <cp:lastPrinted>2022-04-27T11:11:04Z</cp:lastPrinted>
  <dcterms:created xsi:type="dcterms:W3CDTF">2004-09-19T06:34:55Z</dcterms:created>
  <dcterms:modified xsi:type="dcterms:W3CDTF">2022-09-28T05:44:39Z</dcterms:modified>
</cp:coreProperties>
</file>